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firstSheet="1" activeTab="3"/>
  </bookViews>
  <sheets>
    <sheet name="CAPITULO 1000" sheetId="20" state="hidden" r:id="rId1"/>
    <sheet name="CAPITULO 1000 " sheetId="21" r:id="rId2"/>
    <sheet name="CAPÍTULO 3000" sheetId="6" r:id="rId3"/>
    <sheet name="PROYECCION GLOBAL SIN INC" sheetId="10" r:id="rId4"/>
  </sheets>
  <externalReferences>
    <externalReference r:id="rId5"/>
  </externalReferences>
  <definedNames>
    <definedName name="_xlnm.Print_Area" localSheetId="0">'CAPITULO 1000'!$A$1:$Y$26</definedName>
    <definedName name="_xlnm.Print_Area" localSheetId="1">'CAPITULO 1000 '!$B$3:$Q$48</definedName>
    <definedName name="_xlnm.Print_Area" localSheetId="2">'CAPÍTULO 3000'!$B$1:$P$41</definedName>
    <definedName name="_xlnm.Print_Area" localSheetId="3">'PROYECCION GLOBAL SIN INC'!$B$1:$O$12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21" l="1"/>
  <c r="O39" i="21"/>
  <c r="N39" i="21"/>
  <c r="M39" i="21"/>
  <c r="L39" i="21"/>
  <c r="K39" i="21"/>
  <c r="J39" i="21"/>
  <c r="I39" i="21"/>
  <c r="H39" i="21"/>
  <c r="G39" i="21"/>
  <c r="F39" i="21"/>
  <c r="P34" i="21"/>
  <c r="O34" i="21"/>
  <c r="N34" i="21"/>
  <c r="M34" i="21"/>
  <c r="K34" i="21"/>
  <c r="H34" i="21"/>
  <c r="G34" i="21"/>
  <c r="F34" i="21"/>
  <c r="P24" i="21"/>
  <c r="O24" i="21"/>
  <c r="N24" i="21"/>
  <c r="M24" i="21"/>
  <c r="L24" i="21"/>
  <c r="K24" i="21"/>
  <c r="J24" i="21"/>
  <c r="I24" i="21"/>
  <c r="H24" i="21"/>
  <c r="G24" i="21"/>
  <c r="F24" i="21"/>
  <c r="O20" i="21"/>
  <c r="N20" i="21"/>
  <c r="M20" i="21"/>
  <c r="L20" i="21"/>
  <c r="K20" i="21"/>
  <c r="J20" i="21"/>
  <c r="I20" i="21"/>
  <c r="H20" i="21"/>
  <c r="G20" i="21"/>
  <c r="F20" i="21"/>
  <c r="E20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P12" i="21"/>
  <c r="O12" i="21"/>
  <c r="N12" i="21"/>
  <c r="M12" i="21"/>
  <c r="L12" i="21"/>
  <c r="K12" i="21"/>
  <c r="J12" i="21"/>
  <c r="I12" i="21"/>
  <c r="H12" i="21"/>
  <c r="G12" i="21"/>
  <c r="F12" i="21"/>
  <c r="L44" i="21"/>
  <c r="Q48" i="21"/>
  <c r="J47" i="21"/>
  <c r="Q47" i="21" s="1"/>
  <c r="P44" i="21"/>
  <c r="O44" i="21"/>
  <c r="N44" i="21"/>
  <c r="M44" i="21"/>
  <c r="K44" i="21"/>
  <c r="J44" i="21"/>
  <c r="I44" i="21"/>
  <c r="H44" i="21"/>
  <c r="G44" i="21"/>
  <c r="F44" i="21"/>
  <c r="E44" i="21"/>
  <c r="Q43" i="21"/>
  <c r="Q42" i="21"/>
  <c r="Q41" i="21"/>
  <c r="Q38" i="21"/>
  <c r="Q37" i="21"/>
  <c r="Q36" i="21"/>
  <c r="P35" i="21"/>
  <c r="P39" i="21" s="1"/>
  <c r="E35" i="21"/>
  <c r="E39" i="21" s="1"/>
  <c r="L33" i="21"/>
  <c r="L34" i="21" s="1"/>
  <c r="J33" i="21"/>
  <c r="J34" i="21" s="1"/>
  <c r="I33" i="21"/>
  <c r="I34" i="21" s="1"/>
  <c r="E32" i="21"/>
  <c r="Q32" i="21" s="1"/>
  <c r="E31" i="21"/>
  <c r="E30" i="21"/>
  <c r="Q30" i="21" s="1"/>
  <c r="Q29" i="21"/>
  <c r="E28" i="21"/>
  <c r="Q28" i="21" s="1"/>
  <c r="Q27" i="21"/>
  <c r="E23" i="21"/>
  <c r="Q23" i="21" s="1"/>
  <c r="E22" i="21"/>
  <c r="Q22" i="21" s="1"/>
  <c r="E21" i="21"/>
  <c r="P19" i="21"/>
  <c r="Q19" i="21" s="1"/>
  <c r="P18" i="21"/>
  <c r="P17" i="21"/>
  <c r="Q17" i="21" s="1"/>
  <c r="Q15" i="21"/>
  <c r="Q14" i="21"/>
  <c r="E13" i="21"/>
  <c r="Q13" i="21" s="1"/>
  <c r="E11" i="21"/>
  <c r="Q11" i="21" s="1"/>
  <c r="E10" i="21"/>
  <c r="Q10" i="21" s="1"/>
  <c r="E9" i="21"/>
  <c r="E12" i="21" s="1"/>
  <c r="P20" i="21" l="1"/>
  <c r="P45" i="21" s="1"/>
  <c r="N8" i="10" s="1"/>
  <c r="E24" i="21"/>
  <c r="Q35" i="21"/>
  <c r="Q16" i="21"/>
  <c r="Q39" i="21"/>
  <c r="J45" i="21"/>
  <c r="H8" i="10" s="1"/>
  <c r="Q44" i="21"/>
  <c r="K45" i="21"/>
  <c r="I8" i="10" s="1"/>
  <c r="H45" i="21"/>
  <c r="F8" i="10" s="1"/>
  <c r="I45" i="21"/>
  <c r="G8" i="10" s="1"/>
  <c r="M45" i="21"/>
  <c r="K8" i="10" s="1"/>
  <c r="N45" i="21"/>
  <c r="L8" i="10" s="1"/>
  <c r="F45" i="21"/>
  <c r="D8" i="10" s="1"/>
  <c r="G45" i="21"/>
  <c r="E8" i="10" s="1"/>
  <c r="O45" i="21"/>
  <c r="M8" i="10" s="1"/>
  <c r="L45" i="21"/>
  <c r="J8" i="10" s="1"/>
  <c r="E34" i="21"/>
  <c r="E26" i="21"/>
  <c r="Q26" i="21" s="1"/>
  <c r="Q9" i="21"/>
  <c r="Q12" i="21" s="1"/>
  <c r="Q33" i="21"/>
  <c r="Q18" i="21"/>
  <c r="Q20" i="21" s="1"/>
  <c r="Q31" i="21"/>
  <c r="Q34" i="21" s="1"/>
  <c r="Q21" i="21"/>
  <c r="Q24" i="21" s="1"/>
  <c r="E25" i="21"/>
  <c r="Q25" i="21" s="1"/>
  <c r="E45" i="21" l="1"/>
  <c r="C8" i="10" s="1"/>
  <c r="O8" i="10" s="1"/>
  <c r="Q45" i="21"/>
  <c r="P39" i="6" l="1"/>
  <c r="P35" i="6"/>
  <c r="P37" i="6"/>
  <c r="M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Y11" i="20"/>
  <c r="Y24" i="20" s="1"/>
  <c r="Y10" i="20"/>
  <c r="Y9" i="20"/>
  <c r="Y8" i="20"/>
  <c r="Y7" i="20"/>
  <c r="X6" i="20"/>
  <c r="W6" i="20"/>
  <c r="V6" i="20"/>
  <c r="U6" i="20"/>
  <c r="T6" i="20"/>
  <c r="S6" i="20"/>
  <c r="R6" i="20"/>
  <c r="Q6" i="20"/>
  <c r="P6" i="20"/>
  <c r="O6" i="20"/>
  <c r="N6" i="20"/>
  <c r="M6" i="20"/>
  <c r="Y6" i="20" s="1"/>
  <c r="D16" i="6" l="1"/>
  <c r="P28" i="6" l="1"/>
  <c r="P8" i="6"/>
  <c r="W24" i="20" l="1"/>
  <c r="X24" i="20"/>
  <c r="Y25" i="20"/>
  <c r="V24" i="20"/>
  <c r="U24" i="20"/>
  <c r="T24" i="20"/>
  <c r="S24" i="20"/>
  <c r="R24" i="20"/>
  <c r="Q24" i="20"/>
  <c r="P24" i="20"/>
  <c r="O24" i="20"/>
  <c r="N24" i="20"/>
  <c r="Z6" i="20" l="1"/>
  <c r="D41" i="6" l="1"/>
  <c r="E41" i="6"/>
  <c r="J41" i="6"/>
  <c r="L41" i="6"/>
  <c r="M41" i="6"/>
  <c r="N41" i="6"/>
  <c r="O41" i="6"/>
  <c r="P9" i="6"/>
  <c r="P11" i="6"/>
  <c r="P12" i="6"/>
  <c r="P13" i="6"/>
  <c r="P14" i="6"/>
  <c r="P15" i="6"/>
  <c r="P16" i="6"/>
  <c r="P17" i="6"/>
  <c r="P18" i="6"/>
  <c r="P19" i="6"/>
  <c r="P20" i="6"/>
  <c r="P21" i="6"/>
  <c r="P22" i="6"/>
  <c r="P24" i="6"/>
  <c r="P25" i="6"/>
  <c r="P26" i="6"/>
  <c r="P27" i="6"/>
  <c r="P29" i="6"/>
  <c r="P30" i="6"/>
  <c r="P31" i="6"/>
  <c r="P32" i="6"/>
  <c r="P33" i="6"/>
  <c r="P34" i="6"/>
  <c r="P36" i="6"/>
  <c r="P38" i="6"/>
  <c r="P40" i="6"/>
  <c r="P7" i="6"/>
  <c r="K41" i="6"/>
  <c r="I41" i="6"/>
  <c r="H41" i="6"/>
  <c r="F41" i="6"/>
  <c r="P10" i="6"/>
  <c r="G41" i="6" l="1"/>
  <c r="P23" i="6"/>
  <c r="P41" i="6" s="1"/>
  <c r="N10" i="10" l="1"/>
  <c r="N12" i="10" s="1"/>
  <c r="M10" i="10"/>
  <c r="M12" i="10" s="1"/>
  <c r="L10" i="10"/>
  <c r="K10" i="10"/>
  <c r="J10" i="10"/>
  <c r="I10" i="10"/>
  <c r="H10" i="10"/>
  <c r="G10" i="10"/>
  <c r="F10" i="10"/>
  <c r="E10" i="10"/>
  <c r="D10" i="10"/>
  <c r="C10" i="10"/>
  <c r="O10" i="10" l="1"/>
  <c r="C12" i="10"/>
  <c r="K12" i="10"/>
  <c r="F12" i="10"/>
  <c r="J12" i="10"/>
  <c r="D12" i="10"/>
  <c r="I12" i="10"/>
  <c r="E12" i="10"/>
  <c r="G12" i="10"/>
  <c r="O9" i="10"/>
  <c r="L12" i="10"/>
  <c r="H12" i="10"/>
  <c r="O11" i="10" l="1"/>
  <c r="O12" i="10" s="1"/>
</calcChain>
</file>

<file path=xl/sharedStrings.xml><?xml version="1.0" encoding="utf-8"?>
<sst xmlns="http://schemas.openxmlformats.org/spreadsheetml/2006/main" count="218" uniqueCount="161">
  <si>
    <t xml:space="preserve">TRIBUNAL DE JUSTICIA ADMINISTRATIVA DEL ESTADO DE GUERRERO </t>
  </si>
  <si>
    <t>ENERO</t>
  </si>
  <si>
    <t xml:space="preserve"> FEBRERO </t>
  </si>
  <si>
    <t xml:space="preserve">MARZO </t>
  </si>
  <si>
    <t>ABRIL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</si>
  <si>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</si>
  <si>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</si>
  <si>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</si>
  <si>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</si>
  <si>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</si>
  <si>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>OCTUBRE</t>
  </si>
  <si>
    <t>NOVIEMBRE</t>
  </si>
  <si>
    <t>DICIEMBRE</t>
  </si>
  <si>
    <t>TOTAL</t>
  </si>
  <si>
    <t>FINIQUITOS</t>
  </si>
  <si>
    <t xml:space="preserve"> </t>
  </si>
  <si>
    <t>CAPÍTULO 3000</t>
  </si>
  <si>
    <t>CAPÍTULO 5000</t>
  </si>
  <si>
    <t xml:space="preserve">TOTAL </t>
  </si>
  <si>
    <t>CAPÍTULO 1000</t>
  </si>
  <si>
    <t xml:space="preserve">CAPÍTULO 2000  </t>
  </si>
  <si>
    <t>TOTAL ANUAL</t>
  </si>
  <si>
    <t>CAPÍTULO</t>
  </si>
  <si>
    <t>CONCEPTO</t>
  </si>
  <si>
    <t>FEBRERO</t>
  </si>
  <si>
    <t>Servicios de capacitación</t>
  </si>
  <si>
    <t>Servicios de vigilancia</t>
  </si>
  <si>
    <t>Impuesto sobre nóminas y otros en relación laboral (2%)</t>
  </si>
  <si>
    <t>MAYO</t>
  </si>
  <si>
    <t>PARTIDA</t>
  </si>
  <si>
    <t>MARZO</t>
  </si>
  <si>
    <t>JUNIO</t>
  </si>
  <si>
    <t>JULIO</t>
  </si>
  <si>
    <t>AGOSTO</t>
  </si>
  <si>
    <t>SEPTIEMBRE</t>
  </si>
  <si>
    <t xml:space="preserve">TOTAL ANUAL </t>
  </si>
  <si>
    <t>SUELDO BASE AL PERSONAL PERMANENTE</t>
  </si>
  <si>
    <t>SUELDO BASE C01</t>
  </si>
  <si>
    <t>PRIMAS POR AÑOS DE SERVICIO EFECTIVOS PRESTADOS BASIFICADOS</t>
  </si>
  <si>
    <t>QUINQUENIOS C08</t>
  </si>
  <si>
    <t>PRIMAS DE VACACIONES, DOMINICAL Y GRATIFICACIÓN DE FIN DE AÑO</t>
  </si>
  <si>
    <t xml:space="preserve">PRIMA, VACACIONES Y AGUINALDOS </t>
  </si>
  <si>
    <t xml:space="preserve">COMPENSACIONES </t>
  </si>
  <si>
    <t xml:space="preserve">EROG. EXTR. C19/COMP. ESPECIAL C20 </t>
  </si>
  <si>
    <t xml:space="preserve">APORTACIONES DE SEGURIDAD SOCIAL </t>
  </si>
  <si>
    <t>ISSSTE 4.25 APORTACIÓN PATRONAL</t>
  </si>
  <si>
    <t>APORTACIONES AL SISTEMA PARA EL RETIRO</t>
  </si>
  <si>
    <t>ISSSPEG APORT. PATRONAL /18%)</t>
  </si>
  <si>
    <t>APORTACIONES PARA SEGUROS</t>
  </si>
  <si>
    <t>SEGUROS DE VIDA</t>
  </si>
  <si>
    <t xml:space="preserve">CUOTAS PARA EL FONDO DE AHORRO Y FONDO DE TRABAJO </t>
  </si>
  <si>
    <t>FONDO DE AHORRO APORT. PATRONAL</t>
  </si>
  <si>
    <t>INDEMNIZACIONES</t>
  </si>
  <si>
    <t xml:space="preserve">PRESTACIONES CONTRACTUALES </t>
  </si>
  <si>
    <t>SERV. ESP. C10,BONOS, BECAS, SUELDO VIDA CARA C03</t>
  </si>
  <si>
    <t xml:space="preserve">OTRAS PRESTACIONES SOCIALES Y ECONÓMICAS </t>
  </si>
  <si>
    <t>DESPENSA C16/ PREV SOCIAL C24/ APOYO TRANS C48/ PLAN FLEX/AJUST CALEN</t>
  </si>
  <si>
    <t xml:space="preserve">PREVISIONES DE CARÁCTER LABORAL, ECONÓMICA Y DE SEGURIDAD SOCIAL </t>
  </si>
  <si>
    <t>ESTÍMULOS</t>
  </si>
  <si>
    <t>Otros arrendamientos</t>
  </si>
  <si>
    <t>Servicios funerarios y cementerios</t>
  </si>
  <si>
    <t>3111</t>
  </si>
  <si>
    <t>3131</t>
  </si>
  <si>
    <t>3141</t>
  </si>
  <si>
    <t>3171</t>
  </si>
  <si>
    <t>3181</t>
  </si>
  <si>
    <t>3221</t>
  </si>
  <si>
    <t>3231</t>
  </si>
  <si>
    <t>3311</t>
  </si>
  <si>
    <t>3411</t>
  </si>
  <si>
    <t>3451</t>
  </si>
  <si>
    <t>3511</t>
  </si>
  <si>
    <t>3521</t>
  </si>
  <si>
    <t>3531</t>
  </si>
  <si>
    <t>3551</t>
  </si>
  <si>
    <t>3581</t>
  </si>
  <si>
    <t>3591</t>
  </si>
  <si>
    <t>3611</t>
  </si>
  <si>
    <t>3641</t>
  </si>
  <si>
    <t>3711</t>
  </si>
  <si>
    <t>3721</t>
  </si>
  <si>
    <t>3751</t>
  </si>
  <si>
    <t>3821</t>
  </si>
  <si>
    <t>Otros Servicios Generales</t>
  </si>
  <si>
    <t>3831</t>
  </si>
  <si>
    <t>Servicios de acceso a internet,redes y procesamiento de la información</t>
  </si>
  <si>
    <t>Telefonía tradicional</t>
  </si>
  <si>
    <t>Agua</t>
  </si>
  <si>
    <t>Energía eléctrica</t>
  </si>
  <si>
    <t>Servicios postales y telegráficos</t>
  </si>
  <si>
    <t>Arrendamiento de edificios y locales</t>
  </si>
  <si>
    <t>Arrendamiento de mobiliario</t>
  </si>
  <si>
    <t>Servicios legales, de contabilidad, auditoría y relacionados</t>
  </si>
  <si>
    <t>Servicios de consultoría en tecnologías de la información</t>
  </si>
  <si>
    <t>Servicio de apoyo administrativo, fotocopiado</t>
  </si>
  <si>
    <t>Servicios financieros y bancarios</t>
  </si>
  <si>
    <t>Seguro de bienes patrimoniales</t>
  </si>
  <si>
    <t>Fletes y maniobras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</si>
  <si>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</si>
  <si>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</si>
  <si>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tecnologías de la información</t>
  </si>
  <si>
    <t>Reparación y mantenimiento de equipo de transporte</t>
  </si>
  <si>
    <t>Servicios de limpieza y manejo de desechos</t>
  </si>
  <si>
    <t>Servicios de jardinería y fumigación</t>
  </si>
  <si>
    <t>Difusión por radio, televisión y otros medios</t>
  </si>
  <si>
    <t>Servicios de revelado de fotografías</t>
  </si>
  <si>
    <t>Pasajes aéreos</t>
  </si>
  <si>
    <t xml:space="preserve">Pasajes terrestres </t>
  </si>
  <si>
    <t>Viáticos en el país</t>
  </si>
  <si>
    <t>Gastos de orden social y cultural</t>
  </si>
  <si>
    <t>Congresos y convenciones</t>
  </si>
  <si>
    <t>PROYECCION MENSUAL DEL PROYECTO DE PRESUPUESTO 2023</t>
  </si>
  <si>
    <t>PROYECCIÓN DEL GASTO EN SERVICIOS GENERALES PARA EL EJERCICIO FISCAL 2023</t>
  </si>
  <si>
    <t xml:space="preserve">Instalación, reparación y mantenimiento de maquinaria y otros equipos </t>
  </si>
  <si>
    <t>Servicios de la industrua filmica, de sonido y del video</t>
  </si>
  <si>
    <t>DISTRIBUCIÓN PRESUPUESTAL SIN INCREMENTO SALARIAL</t>
  </si>
  <si>
    <t>Capítulo</t>
  </si>
  <si>
    <t>Partida Específica</t>
  </si>
  <si>
    <t>Denominación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</si>
  <si>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</si>
  <si>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</si>
  <si>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</si>
  <si>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</si>
  <si>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</si>
  <si>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</si>
  <si>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</si>
  <si>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</si>
  <si>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</si>
  <si>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</si>
  <si>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</si>
  <si>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</si>
  <si>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1000</t>
  </si>
  <si>
    <t>SERVICIOS PERSONALES</t>
  </si>
  <si>
    <t>Nómina Mensual</t>
  </si>
  <si>
    <t>Primas de vacaciones</t>
  </si>
  <si>
    <t>Gratificación de fin de año</t>
  </si>
  <si>
    <t>Bono Basificados Diciembre</t>
  </si>
  <si>
    <t>Becas</t>
  </si>
  <si>
    <t>Bono del Día de las Madres</t>
  </si>
  <si>
    <t>Bono del Día del Padre</t>
  </si>
  <si>
    <t>Bono del Servidor Público</t>
  </si>
  <si>
    <t>Estínulos por Años de Servicio</t>
  </si>
  <si>
    <t>Fondo de Ahorro</t>
  </si>
  <si>
    <t>Ajuste de Calendario</t>
  </si>
  <si>
    <t>Bases y Recategorizaciones</t>
  </si>
  <si>
    <t>Creación de Plaza</t>
  </si>
  <si>
    <t>SEGURO DE VIDA</t>
  </si>
  <si>
    <t>ISSSTE</t>
  </si>
  <si>
    <t>ISSSPEG</t>
  </si>
  <si>
    <t>APORTACIÓN PLAN FLEXIBLE</t>
  </si>
  <si>
    <t>2% AL ESTADO</t>
  </si>
  <si>
    <t>DISTRIBUCIÓN DEL GASTO EN NÓMINA PARA EL EJERCICIO FISCAL 2023</t>
  </si>
  <si>
    <t xml:space="preserve">PERSONAL BASIFICADO </t>
  </si>
  <si>
    <t>PERSONAL DE CONFIANZA</t>
  </si>
  <si>
    <t>PERSONAL DE SUPERNUMERARIO</t>
  </si>
  <si>
    <t>&lt;</t>
  </si>
  <si>
    <t>BECAS/BONO DEL DIA DE MADRE/ BONO DIA DEL PADRE/ BONO DEL SERV PUBLICO</t>
  </si>
  <si>
    <t>RETROACTIVOS,  RECATEG. (4 RECAT Y 2 BASES) REMANENTE EJERCICIO 2021</t>
  </si>
  <si>
    <t>ESTÍMULOS POR ANTIGÜEDAD 25 PERS</t>
  </si>
  <si>
    <t>BECAS/BONO DEL DIA DE MADRE/ BONO DIA DEL PADRE/ BONO DEL SERV PUBLICO/ BONO BASE</t>
  </si>
  <si>
    <t>TRIBUNAL DE JUSTICIA ADMINISTRATIVA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</si>
</sst>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Microsoft Sans Serif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7"/>
      <color theme="1"/>
      <name val="Arial"/>
      <family val="2"/>
    </font>
    <font>
      <b/>
      <sz val="7"/>
      <color indexed="8"/>
      <name val="Arial"/>
      <family val="2"/>
    </font>
    <font>
      <b/>
      <sz val="7"/>
      <color theme="1"/>
      <name val="Arial"/>
      <family val="2"/>
    </font>
    <font>
      <b/>
      <sz val="7"/>
      <color indexed="8"/>
      <name val="Adobe Gothic Std B"/>
      <family val="2"/>
      <charset val="128"/>
    </font>
    <font>
      <sz val="9"/>
      <color theme="1"/>
      <name val="Arial Narrow"/>
      <family val="2"/>
    </font>
    <font>
      <sz val="10.5"/>
      <color theme="1"/>
      <name val="Arial"/>
      <family val="2"/>
    </font>
    <font>
      <sz val="14"/>
      <color theme="1"/>
      <name val="Arial"/>
      <family val="2"/>
    </font>
    <font>
      <b/>
      <sz val="18"/>
      <color indexed="8"/>
      <name val="Arial Narrow"/>
      <family val="2"/>
    </font>
    <font>
      <b/>
      <sz val="18"/>
      <color indexed="8"/>
      <name val="Adobe Gothic Std B"/>
      <family val="2"/>
      <charset val="128"/>
    </font>
    <font>
      <b/>
      <sz val="18"/>
      <color indexed="8"/>
      <name val="Arial"/>
      <family val="2"/>
    </font>
    <font>
      <sz val="18"/>
      <color theme="1"/>
      <name val="Arial Narrow"/>
      <family val="2"/>
    </font>
    <font>
      <sz val="18"/>
      <color theme="1"/>
      <name val="Arial"/>
      <family val="2"/>
    </font>
    <font>
      <sz val="20"/>
      <color theme="1"/>
      <name val="Arial Narrow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sz val="18"/>
      <color rgb="FFFF0000"/>
      <name val="Arial Narrow"/>
      <family val="2"/>
    </font>
    <font>
      <sz val="18"/>
      <name val="Arial Narrow"/>
      <family val="2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Arial Narrow"/>
      <family val="2"/>
    </font>
    <font>
      <b/>
      <sz val="18"/>
      <color theme="1"/>
      <name val="Arial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/>
    <xf numFmtId="0" fontId="2" fillId="0" borderId="0" xfId="0" applyFont="1"/>
    <xf numFmtId="44" fontId="0" fillId="0" borderId="0" xfId="0" applyNumberFormat="1" applyAlignment="1">
      <alignment vertical="center"/>
    </xf>
    <xf numFmtId="44" fontId="0" fillId="0" borderId="0" xfId="0" applyNumberFormat="1"/>
    <xf numFmtId="43" fontId="0" fillId="0" borderId="0" xfId="0" applyNumberFormat="1"/>
    <xf numFmtId="0" fontId="8" fillId="0" borderId="0" xfId="0" applyFont="1"/>
    <xf numFmtId="43" fontId="8" fillId="0" borderId="0" xfId="1" applyFont="1"/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0" xfId="0" applyFont="1"/>
    <xf numFmtId="0" fontId="10" fillId="0" borderId="0" xfId="0" applyFont="1" applyAlignment="1">
      <alignment vertical="center"/>
    </xf>
    <xf numFmtId="44" fontId="0" fillId="0" borderId="0" xfId="2" applyFont="1" applyFill="1" applyBorder="1" applyAlignment="1">
      <alignment vertical="center"/>
    </xf>
    <xf numFmtId="0" fontId="11" fillId="0" borderId="0" xfId="0" applyFont="1" applyAlignment="1">
      <alignment vertical="center"/>
    </xf>
    <xf numFmtId="44" fontId="2" fillId="0" borderId="0" xfId="0" applyNumberFormat="1" applyFont="1"/>
    <xf numFmtId="43" fontId="2" fillId="0" borderId="0" xfId="1" applyFont="1"/>
    <xf numFmtId="0" fontId="6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4" fontId="14" fillId="0" borderId="2" xfId="2" applyFont="1" applyFill="1" applyBorder="1" applyAlignment="1">
      <alignment horizontal="left" vertical="center" wrapText="1"/>
    </xf>
    <xf numFmtId="43" fontId="14" fillId="0" borderId="2" xfId="1" applyFont="1" applyFill="1" applyBorder="1" applyAlignment="1">
      <alignment horizontal="left" vertical="center" wrapText="1"/>
    </xf>
    <xf numFmtId="44" fontId="14" fillId="0" borderId="2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4" fontId="19" fillId="0" borderId="2" xfId="2" applyFont="1" applyFill="1" applyBorder="1" applyAlignment="1">
      <alignment vertical="center"/>
    </xf>
    <xf numFmtId="44" fontId="18" fillId="0" borderId="2" xfId="2" applyFont="1" applyFill="1" applyBorder="1" applyAlignment="1">
      <alignment vertical="center"/>
    </xf>
    <xf numFmtId="0" fontId="21" fillId="0" borderId="0" xfId="4" applyFont="1" applyAlignment="1">
      <alignment horizontal="center" vertical="center" wrapText="1"/>
    </xf>
    <xf numFmtId="0" fontId="21" fillId="0" borderId="0" xfId="4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4" applyFont="1" applyAlignment="1">
      <alignment horizontal="center" vertical="center" wrapText="1"/>
    </xf>
    <xf numFmtId="0" fontId="25" fillId="0" borderId="0" xfId="4" applyFont="1" applyAlignment="1">
      <alignment horizontal="justify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justify" vertical="center" wrapText="1"/>
    </xf>
    <xf numFmtId="0" fontId="27" fillId="0" borderId="0" xfId="0" applyFont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justify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2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justify" vertical="center" wrapText="1"/>
    </xf>
    <xf numFmtId="0" fontId="31" fillId="0" borderId="2" xfId="0" applyFont="1" applyBorder="1" applyAlignment="1">
      <alignment vertical="top" wrapText="1"/>
    </xf>
    <xf numFmtId="7" fontId="37" fillId="0" borderId="2" xfId="0" applyNumberFormat="1" applyFont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/>
    </xf>
    <xf numFmtId="44" fontId="39" fillId="0" borderId="2" xfId="2" applyFont="1" applyFill="1" applyBorder="1" applyAlignment="1">
      <alignment vertical="center"/>
    </xf>
    <xf numFmtId="44" fontId="39" fillId="0" borderId="6" xfId="2" applyFont="1" applyFill="1" applyBorder="1" applyAlignment="1">
      <alignment vertical="center"/>
    </xf>
    <xf numFmtId="44" fontId="39" fillId="0" borderId="5" xfId="2" applyFont="1" applyFill="1" applyBorder="1" applyAlignment="1">
      <alignment vertical="center"/>
    </xf>
    <xf numFmtId="0" fontId="39" fillId="0" borderId="2" xfId="2" applyNumberFormat="1" applyFont="1" applyFill="1" applyBorder="1" applyAlignment="1">
      <alignment horizontal="center" vertical="center"/>
    </xf>
    <xf numFmtId="44" fontId="39" fillId="0" borderId="2" xfId="2" applyFont="1" applyFill="1" applyBorder="1" applyAlignment="1">
      <alignment horizontal="left" vertical="center"/>
    </xf>
    <xf numFmtId="44" fontId="39" fillId="0" borderId="2" xfId="2" applyFont="1" applyFill="1" applyBorder="1" applyAlignment="1">
      <alignment horizontal="left" vertical="center" wrapText="1"/>
    </xf>
    <xf numFmtId="43" fontId="39" fillId="0" borderId="2" xfId="1" applyFont="1" applyFill="1" applyBorder="1" applyAlignment="1">
      <alignment horizontal="left" vertical="center" wrapText="1"/>
    </xf>
    <xf numFmtId="44" fontId="21" fillId="0" borderId="0" xfId="2" applyFont="1" applyFill="1" applyAlignment="1">
      <alignment horizontal="right" vertical="center" wrapText="1"/>
    </xf>
    <xf numFmtId="44" fontId="23" fillId="0" borderId="0" xfId="2" applyFont="1" applyAlignment="1">
      <alignment horizontal="right" vertical="center" wrapText="1"/>
    </xf>
    <xf numFmtId="44" fontId="21" fillId="0" borderId="0" xfId="2" applyFont="1" applyAlignment="1">
      <alignment horizontal="right" vertical="center" wrapText="1"/>
    </xf>
    <xf numFmtId="44" fontId="26" fillId="0" borderId="0" xfId="2" applyFont="1" applyAlignment="1">
      <alignment horizontal="right" vertical="center" wrapText="1"/>
    </xf>
    <xf numFmtId="44" fontId="29" fillId="5" borderId="2" xfId="2" applyFont="1" applyFill="1" applyBorder="1" applyAlignment="1">
      <alignment horizontal="center" vertical="center" wrapText="1"/>
    </xf>
    <xf numFmtId="44" fontId="29" fillId="5" borderId="2" xfId="2" applyFont="1" applyFill="1" applyBorder="1" applyAlignment="1" applyProtection="1">
      <alignment horizontal="center" vertical="center" wrapText="1"/>
    </xf>
    <xf numFmtId="7" fontId="28" fillId="3" borderId="2" xfId="2" applyNumberFormat="1" applyFont="1" applyFill="1" applyBorder="1" applyAlignment="1">
      <alignment vertical="center" wrapText="1"/>
    </xf>
    <xf numFmtId="7" fontId="30" fillId="0" borderId="0" xfId="0" applyNumberFormat="1" applyFont="1" applyAlignment="1">
      <alignment horizontal="right" vertical="center" wrapText="1"/>
    </xf>
    <xf numFmtId="7" fontId="31" fillId="0" borderId="2" xfId="0" applyNumberFormat="1" applyFont="1" applyBorder="1" applyAlignment="1">
      <alignment vertical="center" wrapText="1"/>
    </xf>
    <xf numFmtId="7" fontId="31" fillId="0" borderId="2" xfId="2" applyNumberFormat="1" applyFont="1" applyFill="1" applyBorder="1" applyAlignment="1">
      <alignment vertical="center" wrapText="1"/>
    </xf>
    <xf numFmtId="7" fontId="21" fillId="0" borderId="0" xfId="0" applyNumberFormat="1" applyFont="1" applyAlignment="1">
      <alignment horizontal="center" vertical="center" wrapText="1"/>
    </xf>
    <xf numFmtId="7" fontId="31" fillId="0" borderId="2" xfId="0" applyNumberFormat="1" applyFont="1" applyBorder="1" applyAlignment="1">
      <alignment vertical="top" wrapText="1"/>
    </xf>
    <xf numFmtId="7" fontId="36" fillId="4" borderId="2" xfId="0" applyNumberFormat="1" applyFont="1" applyFill="1" applyBorder="1" applyAlignment="1">
      <alignment horizontal="center" vertical="center" wrapText="1"/>
    </xf>
    <xf numFmtId="7" fontId="36" fillId="4" borderId="2" xfId="0" applyNumberFormat="1" applyFont="1" applyFill="1" applyBorder="1" applyAlignment="1">
      <alignment vertical="center" wrapText="1"/>
    </xf>
    <xf numFmtId="7" fontId="36" fillId="4" borderId="2" xfId="2" applyNumberFormat="1" applyFont="1" applyFill="1" applyBorder="1" applyAlignment="1">
      <alignment vertical="center" wrapText="1"/>
    </xf>
    <xf numFmtId="8" fontId="34" fillId="0" borderId="0" xfId="2" applyNumberFormat="1" applyFont="1" applyAlignment="1">
      <alignment horizontal="right" vertical="center" wrapText="1"/>
    </xf>
    <xf numFmtId="0" fontId="40" fillId="0" borderId="2" xfId="0" applyFont="1" applyBorder="1" applyAlignment="1">
      <alignment horizontal="center" vertical="center" wrapText="1"/>
    </xf>
    <xf numFmtId="7" fontId="40" fillId="0" borderId="2" xfId="0" applyNumberFormat="1" applyFont="1" applyBorder="1" applyAlignment="1">
      <alignment vertical="top" wrapText="1"/>
    </xf>
    <xf numFmtId="7" fontId="40" fillId="0" borderId="2" xfId="0" applyNumberFormat="1" applyFont="1" applyBorder="1" applyAlignment="1">
      <alignment vertical="center" wrapText="1"/>
    </xf>
    <xf numFmtId="7" fontId="40" fillId="0" borderId="2" xfId="2" applyNumberFormat="1" applyFont="1" applyFill="1" applyBorder="1" applyAlignment="1">
      <alignment vertical="center" wrapText="1"/>
    </xf>
    <xf numFmtId="0" fontId="41" fillId="0" borderId="0" xfId="0" applyFont="1" applyAlignment="1">
      <alignment horizontal="right" vertical="center" wrapText="1"/>
    </xf>
    <xf numFmtId="0" fontId="4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7" fontId="19" fillId="0" borderId="2" xfId="2" applyNumberFormat="1" applyFont="1" applyFill="1" applyBorder="1" applyAlignment="1">
      <alignment vertical="center"/>
    </xf>
    <xf numFmtId="43" fontId="0" fillId="0" borderId="0" xfId="1" applyFont="1" applyAlignment="1">
      <alignment wrapText="1"/>
    </xf>
    <xf numFmtId="44" fontId="38" fillId="0" borderId="2" xfId="2" applyFont="1" applyFill="1" applyBorder="1" applyAlignment="1">
      <alignment horizontal="left" vertical="center" wrapText="1"/>
    </xf>
    <xf numFmtId="44" fontId="14" fillId="0" borderId="7" xfId="2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8" fillId="0" borderId="0" xfId="0" applyNumberFormat="1" applyFont="1"/>
    <xf numFmtId="0" fontId="0" fillId="3" borderId="1" xfId="0" applyFill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 wrapText="1"/>
    </xf>
    <xf numFmtId="0" fontId="4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4" fontId="44" fillId="0" borderId="0" xfId="0" applyNumberFormat="1" applyFont="1" applyAlignment="1">
      <alignment horizontal="center" vertical="center" wrapText="1"/>
    </xf>
    <xf numFmtId="0" fontId="42" fillId="0" borderId="1" xfId="0" applyFont="1" applyBorder="1" applyAlignment="1">
      <alignment horizontal="left" vertical="center" wrapText="1"/>
    </xf>
    <xf numFmtId="44" fontId="2" fillId="0" borderId="1" xfId="2" applyFont="1" applyFill="1" applyBorder="1" applyAlignment="1">
      <alignment vertical="center"/>
    </xf>
    <xf numFmtId="44" fontId="45" fillId="0" borderId="1" xfId="2" applyFont="1" applyFill="1" applyBorder="1" applyAlignment="1">
      <alignment vertical="center"/>
    </xf>
    <xf numFmtId="44" fontId="7" fillId="0" borderId="0" xfId="0" applyNumberFormat="1" applyFont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44" fontId="9" fillId="0" borderId="0" xfId="0" applyNumberFormat="1" applyFont="1" applyAlignment="1">
      <alignment horizontal="right" vertical="center" wrapText="1"/>
    </xf>
    <xf numFmtId="43" fontId="1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3" fontId="1" fillId="0" borderId="9" xfId="1" applyFont="1" applyBorder="1" applyAlignment="1">
      <alignment vertical="center"/>
    </xf>
    <xf numFmtId="44" fontId="19" fillId="0" borderId="0" xfId="6" applyFont="1" applyFill="1" applyBorder="1" applyAlignment="1">
      <alignment horizontal="center" vertical="center"/>
    </xf>
    <xf numFmtId="44" fontId="2" fillId="0" borderId="0" xfId="6" applyFont="1" applyFill="1" applyBorder="1" applyAlignment="1">
      <alignment vertical="center"/>
    </xf>
    <xf numFmtId="44" fontId="19" fillId="0" borderId="0" xfId="0" applyNumberFormat="1" applyFont="1"/>
    <xf numFmtId="43" fontId="1" fillId="0" borderId="1" xfId="1" applyFont="1" applyFill="1" applyBorder="1" applyAlignment="1">
      <alignment horizontal="center" vertical="center"/>
    </xf>
    <xf numFmtId="43" fontId="12" fillId="0" borderId="1" xfId="1" applyFont="1" applyFill="1" applyBorder="1" applyAlignment="1">
      <alignment vertical="center"/>
    </xf>
    <xf numFmtId="43" fontId="6" fillId="0" borderId="1" xfId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vertical="center"/>
    </xf>
    <xf numFmtId="4" fontId="45" fillId="0" borderId="1" xfId="0" applyNumberFormat="1" applyFont="1" applyFill="1" applyBorder="1" applyAlignment="1">
      <alignment horizontal="right" vertical="center"/>
    </xf>
    <xf numFmtId="43" fontId="45" fillId="0" borderId="1" xfId="1" applyFont="1" applyFill="1" applyBorder="1" applyAlignment="1">
      <alignment vertical="center"/>
    </xf>
    <xf numFmtId="43" fontId="46" fillId="0" borderId="1" xfId="1" applyFont="1" applyFill="1" applyBorder="1" applyAlignment="1">
      <alignment horizontal="center" vertical="center"/>
    </xf>
    <xf numFmtId="43" fontId="46" fillId="0" borderId="1" xfId="1" applyFont="1" applyFill="1" applyBorder="1" applyAlignment="1">
      <alignment vertical="center"/>
    </xf>
    <xf numFmtId="7" fontId="46" fillId="0" borderId="1" xfId="1" applyNumberFormat="1" applyFont="1" applyFill="1" applyBorder="1" applyAlignment="1">
      <alignment vertical="center"/>
    </xf>
    <xf numFmtId="0" fontId="46" fillId="0" borderId="0" xfId="0" applyFont="1" applyFill="1" applyAlignment="1">
      <alignment horizontal="center" vertical="center" wrapText="1"/>
    </xf>
    <xf numFmtId="44" fontId="19" fillId="0" borderId="2" xfId="2" applyNumberFormat="1" applyFont="1" applyFill="1" applyBorder="1" applyAlignment="1">
      <alignment vertical="center"/>
    </xf>
    <xf numFmtId="44" fontId="48" fillId="6" borderId="1" xfId="2" applyFont="1" applyFill="1" applyBorder="1" applyAlignment="1">
      <alignment horizontal="right" vertical="center" wrapText="1"/>
    </xf>
    <xf numFmtId="0" fontId="23" fillId="0" borderId="0" xfId="4" applyFont="1" applyAlignment="1">
      <alignment horizontal="center" vertical="center" wrapText="1"/>
    </xf>
    <xf numFmtId="44" fontId="35" fillId="0" borderId="0" xfId="2" applyFont="1" applyAlignment="1">
      <alignment horizontal="center" vertical="center" wrapText="1"/>
    </xf>
    <xf numFmtId="0" fontId="31" fillId="0" borderId="8" xfId="4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7">
    <cellStyle name="Millares" xfId="1" builtinId="3"/>
    <cellStyle name="Moneda" xfId="2" builtinId="4"/>
    <cellStyle name="Moneda 2" xfId="5"/>
    <cellStyle name="Moneda 3" xfId="6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95250</xdr:rowOff>
    </xdr:from>
    <xdr:to>
      <xdr:col>13</xdr:col>
      <xdr:colOff>365913</xdr:colOff>
      <xdr:row>0</xdr:row>
      <xdr:rowOff>95250</xdr:rowOff>
    </xdr:to>
    <xdr:pic>
      <xdr:nvPicPr>
        <xdr:cNvPr id="2" name="Picture 1" descr="codd-tran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95250"/>
          <a:ext cx="223323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555171</xdr:colOff>
      <xdr:row>0</xdr:row>
      <xdr:rowOff>61684</xdr:rowOff>
    </xdr:from>
    <xdr:to>
      <xdr:col>24</xdr:col>
      <xdr:colOff>338664</xdr:colOff>
      <xdr:row>0</xdr:row>
      <xdr:rowOff>359227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50646" y="61684"/>
          <a:ext cx="19519293" cy="297543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MX" sz="1400" b="1" u="none" cap="small" spc="0" baseline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latin typeface="Arial"/>
              <a:cs typeface="Arial"/>
            </a:rPr>
            <a:t>tribunalde justicia administrativa del estado de guerrero</a:t>
          </a:r>
          <a:endParaRPr lang="es-MX" sz="1400" b="1" u="none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490206</xdr:colOff>
      <xdr:row>0</xdr:row>
      <xdr:rowOff>389890</xdr:rowOff>
    </xdr:from>
    <xdr:to>
      <xdr:col>10</xdr:col>
      <xdr:colOff>592461</xdr:colOff>
      <xdr:row>2</xdr:row>
      <xdr:rowOff>81279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295775" y="389890"/>
          <a:ext cx="0" cy="3771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68580" rIns="0" bIns="0" anchor="ctr" upright="1"/>
        <a:lstStyle/>
        <a:p>
          <a:pPr algn="ctr" rtl="0">
            <a:defRPr sz="1000"/>
          </a:pPr>
          <a:r>
            <a:rPr lang="es-MX" sz="2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 DE  EGRESOS  ANUAL 2022</a:t>
          </a:r>
        </a:p>
      </xdr:txBody>
    </xdr:sp>
    <xdr:clientData/>
  </xdr:twoCellAnchor>
  <xdr:twoCellAnchor>
    <xdr:from>
      <xdr:col>4</xdr:col>
      <xdr:colOff>244629</xdr:colOff>
      <xdr:row>2</xdr:row>
      <xdr:rowOff>41909</xdr:rowOff>
    </xdr:from>
    <xdr:to>
      <xdr:col>9</xdr:col>
      <xdr:colOff>728671</xdr:colOff>
      <xdr:row>3</xdr:row>
      <xdr:rowOff>156760</xdr:rowOff>
    </xdr:to>
    <xdr:sp macro="" textlink="">
      <xdr:nvSpPr>
        <xdr:cNvPr id="5" name="9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295775" y="727709"/>
          <a:ext cx="0" cy="36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68580" rIns="0" bIns="0" anchor="ctr" upright="1"/>
        <a:lstStyle/>
        <a:p>
          <a:pPr algn="ctr" rtl="0">
            <a:defRPr sz="1000"/>
          </a:pPr>
          <a:r>
            <a:rPr lang="es-MX" sz="1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(nivel</a:t>
          </a:r>
          <a:r>
            <a:rPr lang="es-MX" sz="18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partida específica del gasto)</a:t>
          </a:r>
          <a:endParaRPr lang="es-MX" sz="1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101599</xdr:colOff>
      <xdr:row>0</xdr:row>
      <xdr:rowOff>177800</xdr:rowOff>
    </xdr:from>
    <xdr:to>
      <xdr:col>0</xdr:col>
      <xdr:colOff>825498</xdr:colOff>
      <xdr:row>2</xdr:row>
      <xdr:rowOff>249754</xdr:rowOff>
    </xdr:to>
    <xdr:pic>
      <xdr:nvPicPr>
        <xdr:cNvPr id="6" name="Imagen 5" descr="TJA Guerrero - TJA Guerrer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1599" y="177800"/>
          <a:ext cx="723899" cy="706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0</xdr:row>
      <xdr:rowOff>95250</xdr:rowOff>
    </xdr:from>
    <xdr:to>
      <xdr:col>13</xdr:col>
      <xdr:colOff>766387</xdr:colOff>
      <xdr:row>0</xdr:row>
      <xdr:rowOff>95250</xdr:rowOff>
    </xdr:to>
    <xdr:pic>
      <xdr:nvPicPr>
        <xdr:cNvPr id="7" name="Picture 1" descr="codd-trans">
          <a:extLst>
            <a:ext uri="{FF2B5EF4-FFF2-40B4-BE49-F238E27FC236}">
              <a16:creationId xmlns:a16="http://schemas.microsoft.com/office/drawing/2014/main" id="{0BCA10FA-60D1-489B-86B8-4B7F48F2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95250"/>
          <a:ext cx="22751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555171</xdr:colOff>
      <xdr:row>0</xdr:row>
      <xdr:rowOff>61684</xdr:rowOff>
    </xdr:from>
    <xdr:to>
      <xdr:col>24</xdr:col>
      <xdr:colOff>338664</xdr:colOff>
      <xdr:row>0</xdr:row>
      <xdr:rowOff>359227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839AEB9D-D5EB-47ED-BB17-B82F1E3784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98271" y="61684"/>
          <a:ext cx="20083173" cy="297543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MX" sz="1400" b="1" u="none" cap="small" spc="0" baseline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latin typeface="Arial"/>
              <a:cs typeface="Arial"/>
            </a:rPr>
            <a:t>tribunalde justicia administrativa del estado de guerrero</a:t>
          </a:r>
          <a:endParaRPr lang="es-MX" sz="1400" b="1" u="none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490206</xdr:colOff>
      <xdr:row>0</xdr:row>
      <xdr:rowOff>389890</xdr:rowOff>
    </xdr:from>
    <xdr:to>
      <xdr:col>10</xdr:col>
      <xdr:colOff>592461</xdr:colOff>
      <xdr:row>2</xdr:row>
      <xdr:rowOff>81279</xdr:rowOff>
    </xdr:to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CB8CD9D-7F43-4148-BDD3-0AD73549D2A6}"/>
            </a:ext>
          </a:extLst>
        </xdr:cNvPr>
        <xdr:cNvSpPr txBox="1">
          <a:spLocks noChangeArrowheads="1"/>
        </xdr:cNvSpPr>
      </xdr:nvSpPr>
      <xdr:spPr bwMode="auto">
        <a:xfrm>
          <a:off x="4411980" y="389890"/>
          <a:ext cx="0" cy="3771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68580" rIns="0" bIns="0" anchor="ctr" upright="1"/>
        <a:lstStyle/>
        <a:p>
          <a:pPr algn="ctr" rtl="0">
            <a:defRPr sz="1000"/>
          </a:pPr>
          <a:r>
            <a:rPr lang="es-MX" sz="20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 DE  EGRESOS  ANUAL 2022</a:t>
          </a:r>
        </a:p>
      </xdr:txBody>
    </xdr:sp>
    <xdr:clientData/>
  </xdr:twoCellAnchor>
  <xdr:twoCellAnchor>
    <xdr:from>
      <xdr:col>4</xdr:col>
      <xdr:colOff>244629</xdr:colOff>
      <xdr:row>2</xdr:row>
      <xdr:rowOff>41909</xdr:rowOff>
    </xdr:from>
    <xdr:to>
      <xdr:col>9</xdr:col>
      <xdr:colOff>728671</xdr:colOff>
      <xdr:row>3</xdr:row>
      <xdr:rowOff>156760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19DAF52B-1307-4239-BE54-847355415D33}"/>
            </a:ext>
          </a:extLst>
        </xdr:cNvPr>
        <xdr:cNvSpPr txBox="1">
          <a:spLocks noChangeArrowheads="1"/>
        </xdr:cNvSpPr>
      </xdr:nvSpPr>
      <xdr:spPr bwMode="auto">
        <a:xfrm>
          <a:off x="4411980" y="727709"/>
          <a:ext cx="0" cy="366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68580" rIns="0" bIns="0" anchor="ctr" upright="1"/>
        <a:lstStyle/>
        <a:p>
          <a:pPr algn="ctr" rtl="0">
            <a:defRPr sz="1000"/>
          </a:pPr>
          <a:r>
            <a:rPr lang="es-MX" sz="18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(nivel</a:t>
          </a:r>
          <a:r>
            <a:rPr lang="es-MX" sz="18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partida específica del gasto)</a:t>
          </a:r>
          <a:endParaRPr lang="es-MX" sz="18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244476</xdr:colOff>
      <xdr:row>2</xdr:row>
      <xdr:rowOff>47625</xdr:rowOff>
    </xdr:from>
    <xdr:to>
      <xdr:col>2</xdr:col>
      <xdr:colOff>1565275</xdr:colOff>
      <xdr:row>6</xdr:row>
      <xdr:rowOff>70880</xdr:rowOff>
    </xdr:to>
    <xdr:pic>
      <xdr:nvPicPr>
        <xdr:cNvPr id="2" name="Imagen 1" descr="C:\Users\TRIBUNAL 97\Desktop\2017\ANIV. TCA-GUERRERO\Logo3.jpg">
          <a:extLst>
            <a:ext uri="{FF2B5EF4-FFF2-40B4-BE49-F238E27FC236}">
              <a16:creationId xmlns:a16="http://schemas.microsoft.com/office/drawing/2014/main" id="{9CEB1DC8-6BE6-4EB4-907F-755313BD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726" y="381000"/>
          <a:ext cx="1320799" cy="944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482601</xdr:colOff>
      <xdr:row>0</xdr:row>
      <xdr:rowOff>0</xdr:rowOff>
    </xdr:from>
    <xdr:to>
      <xdr:col>2</xdr:col>
      <xdr:colOff>1803400</xdr:colOff>
      <xdr:row>3</xdr:row>
      <xdr:rowOff>223280</xdr:rowOff>
    </xdr:to>
    <xdr:pic>
      <xdr:nvPicPr>
        <xdr:cNvPr id="2" name="Imagen 1" descr="C:\Users\TRIBUNAL 97\Desktop\2017\ANIV. TCA-GUERRERO\Logo3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334" y="0"/>
          <a:ext cx="1320799" cy="1044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352428</xdr:colOff>
      <xdr:row>0</xdr:row>
      <xdr:rowOff>95803</xdr:rowOff>
    </xdr:from>
    <xdr:to>
      <xdr:col>2</xdr:col>
      <xdr:colOff>336667</xdr:colOff>
      <xdr:row>5</xdr:row>
      <xdr:rowOff>125801</xdr:rowOff>
    </xdr:to>
    <xdr:pic>
      <xdr:nvPicPr>
        <xdr:cNvPr id="2" name="Imagen 1" descr="C:\Users\TRIBUNAL 97\Desktop\2017\ANIV. TCA-GUERRERO\Logo3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3" y="95803"/>
          <a:ext cx="1165339" cy="126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_ANITA/Downloads/DISTRIBUCI&#211;N%20CAP&#205;TULO%20100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ÍTULO 1000"/>
      <sheetName val="CAPITULO 1000 SIN INC"/>
      <sheetName val="NOMINA BASIF 2023"/>
      <sheetName val="NOMINA CONF 2023"/>
      <sheetName val=" NÓMIN SUPERN 2023"/>
      <sheetName val="CAPÍTULO 1000 SIN INC total"/>
      <sheetName val="AGUIN BASIFIC"/>
      <sheetName val="AGUIN CONF"/>
      <sheetName val="AGUIN SUPERN"/>
      <sheetName val="PROYECCION TOTAL"/>
    </sheetNames>
    <sheetDataSet>
      <sheetData sheetId="0"/>
      <sheetData sheetId="1"/>
      <sheetData sheetId="2">
        <row r="74">
          <cell r="H74">
            <v>456098.53999999975</v>
          </cell>
          <cell r="I74">
            <v>129346.0199999999</v>
          </cell>
          <cell r="J74">
            <v>4280.5599999999995</v>
          </cell>
          <cell r="K74">
            <v>9522.5800000000054</v>
          </cell>
          <cell r="L74">
            <v>8132.8099999999995</v>
          </cell>
          <cell r="M74">
            <v>23526.519999999964</v>
          </cell>
          <cell r="N74">
            <v>5601.7000000000035</v>
          </cell>
        </row>
      </sheetData>
      <sheetData sheetId="3">
        <row r="108">
          <cell r="H108">
            <v>480478.46999999986</v>
          </cell>
          <cell r="I108">
            <v>768164.25000000035</v>
          </cell>
          <cell r="J108">
            <v>661513.35000000079</v>
          </cell>
          <cell r="K108">
            <v>506954.74</v>
          </cell>
        </row>
      </sheetData>
      <sheetData sheetId="4">
        <row r="28">
          <cell r="H28">
            <v>47572.42</v>
          </cell>
          <cell r="I28">
            <v>22898.16</v>
          </cell>
          <cell r="J28">
            <v>13999.48</v>
          </cell>
          <cell r="K28">
            <v>14462.080000000002</v>
          </cell>
        </row>
      </sheetData>
      <sheetData sheetId="5">
        <row r="12">
          <cell r="Q12">
            <v>1067298.31</v>
          </cell>
        </row>
        <row r="13">
          <cell r="R13">
            <v>241485.92</v>
          </cell>
        </row>
        <row r="16">
          <cell r="W16">
            <v>1914335.11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"/>
  <sheetViews>
    <sheetView topLeftCell="A11" zoomScale="50" zoomScaleNormal="50" workbookViewId="0">
      <selection activeCell="B36" sqref="B36"/>
    </sheetView>
  </sheetViews>
  <sheetFormatPr baseColWidth="10" defaultColWidth="9.140625" defaultRowHeight="13.5"/>
  <cols>
    <col min="1" max="1" width="13.7109375" style="41" customWidth="1"/>
    <col min="2" max="2" width="19.5703125" style="41" customWidth="1"/>
    <col min="3" max="3" width="36" style="42" customWidth="1"/>
    <col min="4" max="4" width="23.5703125" style="67" hidden="1" customWidth="1"/>
    <col min="5" max="5" width="22.28515625" style="67" hidden="1" customWidth="1"/>
    <col min="6" max="6" width="20.7109375" style="67" hidden="1" customWidth="1"/>
    <col min="7" max="7" width="21.28515625" style="67" hidden="1" customWidth="1"/>
    <col min="8" max="9" width="21.42578125" style="67" hidden="1" customWidth="1"/>
    <col min="10" max="10" width="20.5703125" style="67" hidden="1" customWidth="1"/>
    <col min="11" max="11" width="20.28515625" style="67" hidden="1" customWidth="1"/>
    <col min="12" max="12" width="22" style="67" hidden="1" customWidth="1"/>
    <col min="13" max="21" width="22" style="67" customWidth="1"/>
    <col min="22" max="22" width="21" style="67" customWidth="1"/>
    <col min="23" max="23" width="20.140625" style="67" customWidth="1"/>
    <col min="24" max="24" width="20.85546875" style="68" customWidth="1"/>
    <col min="25" max="25" width="30.140625" style="67" customWidth="1"/>
    <col min="26" max="26" width="1" style="36" customWidth="1"/>
    <col min="27" max="28" width="9.140625" style="35"/>
    <col min="29" max="29" width="22.7109375" style="35" customWidth="1"/>
    <col min="30" max="16384" width="9.140625" style="35"/>
  </cols>
  <sheetData>
    <row r="1" spans="1:32" s="33" customFormat="1" ht="36" customHeight="1">
      <c r="A1" s="39"/>
      <c r="B1" s="39"/>
      <c r="C1" s="40"/>
      <c r="D1" s="65"/>
      <c r="E1" s="65"/>
      <c r="F1" s="65"/>
      <c r="G1" s="66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8"/>
      <c r="Y1" s="67"/>
      <c r="Z1" s="34"/>
    </row>
    <row r="2" spans="1:32" s="33" customFormat="1">
      <c r="A2" s="39"/>
      <c r="B2" s="39"/>
      <c r="C2" s="40"/>
      <c r="D2" s="65"/>
      <c r="E2" s="65"/>
      <c r="F2" s="65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8"/>
      <c r="Y2" s="67"/>
      <c r="Z2" s="34"/>
    </row>
    <row r="3" spans="1:32" s="33" customFormat="1" ht="24.6" customHeight="1">
      <c r="A3" s="39"/>
      <c r="B3" s="39"/>
      <c r="C3" s="40"/>
      <c r="D3" s="127"/>
      <c r="E3" s="127"/>
      <c r="F3" s="127"/>
      <c r="G3" s="127"/>
      <c r="H3" s="67"/>
      <c r="I3" s="67"/>
      <c r="J3" s="67"/>
      <c r="K3" s="67"/>
      <c r="L3" s="67"/>
      <c r="M3" s="67"/>
      <c r="N3" s="67"/>
      <c r="O3" s="128" t="s">
        <v>115</v>
      </c>
      <c r="P3" s="128"/>
      <c r="Q3" s="128"/>
      <c r="R3" s="128"/>
      <c r="S3" s="128"/>
      <c r="T3" s="128"/>
      <c r="U3" s="128"/>
      <c r="V3" s="67"/>
      <c r="W3" s="67"/>
      <c r="X3" s="68"/>
      <c r="Y3" s="67"/>
      <c r="Z3" s="34"/>
    </row>
    <row r="4" spans="1:32" s="33" customFormat="1" ht="25.15" customHeight="1">
      <c r="A4" s="39"/>
      <c r="B4" s="3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67"/>
      <c r="Z4" s="34"/>
    </row>
    <row r="5" spans="1:32" s="37" customFormat="1" ht="46.5">
      <c r="A5" s="44" t="s">
        <v>116</v>
      </c>
      <c r="B5" s="44" t="s">
        <v>117</v>
      </c>
      <c r="C5" s="44" t="s">
        <v>118</v>
      </c>
      <c r="D5" s="69" t="s">
        <v>119</v>
      </c>
      <c r="E5" s="69" t="s">
        <v>120</v>
      </c>
      <c r="F5" s="69" t="s">
        <v>121</v>
      </c>
      <c r="G5" s="69" t="s">
        <v>122</v>
      </c>
      <c r="H5" s="69" t="s">
        <v>123</v>
      </c>
      <c r="I5" s="69" t="s">
        <v>124</v>
      </c>
      <c r="J5" s="69" t="s">
        <v>125</v>
      </c>
      <c r="K5" s="69" t="s">
        <v>126</v>
      </c>
      <c r="L5" s="70" t="s">
        <v>127</v>
      </c>
      <c r="M5" s="70" t="s">
        <v>119</v>
      </c>
      <c r="N5" s="70" t="s">
        <v>120</v>
      </c>
      <c r="O5" s="70" t="s">
        <v>121</v>
      </c>
      <c r="P5" s="70" t="s">
        <v>122</v>
      </c>
      <c r="Q5" s="70" t="s">
        <v>123</v>
      </c>
      <c r="R5" s="70" t="s">
        <v>124</v>
      </c>
      <c r="S5" s="70" t="s">
        <v>125</v>
      </c>
      <c r="T5" s="70" t="s">
        <v>126</v>
      </c>
      <c r="U5" s="70" t="s">
        <v>127</v>
      </c>
      <c r="V5" s="70" t="s">
        <v>128</v>
      </c>
      <c r="W5" s="70" t="s">
        <v>129</v>
      </c>
      <c r="X5" s="70" t="s">
        <v>130</v>
      </c>
      <c r="Y5" s="69" t="s">
        <v>13</v>
      </c>
      <c r="Z5" s="45"/>
      <c r="AA5" s="46"/>
    </row>
    <row r="6" spans="1:32" s="38" customFormat="1" ht="46.5">
      <c r="A6" s="47" t="s">
        <v>131</v>
      </c>
      <c r="B6" s="47"/>
      <c r="C6" s="48" t="s">
        <v>132</v>
      </c>
      <c r="D6" s="71">
        <v>0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  <c r="M6" s="71">
        <f>M7+M8+M9+M10+M11+M12+M13+M14+M15+M16+M17+M18+M19+M21+M22+M23</f>
        <v>6915686.9449999994</v>
      </c>
      <c r="N6" s="71">
        <f t="shared" ref="N6:V6" si="0">N7+N8+N9+N10+N11+N12+N13+N14+N15+N16+N17+N18+N19+N21+N22+N23</f>
        <v>6980486.9449999994</v>
      </c>
      <c r="O6" s="71">
        <f t="shared" si="0"/>
        <v>6915686.9449999994</v>
      </c>
      <c r="P6" s="71">
        <f>P7+P8+P9+P10+P11+P12+P13+P14+P15+P16+P17+P18+P19+P21+P22+P23+P20</f>
        <v>7709532.9449999994</v>
      </c>
      <c r="Q6" s="71">
        <f t="shared" si="0"/>
        <v>7982985.254999999</v>
      </c>
      <c r="R6" s="71">
        <f t="shared" si="0"/>
        <v>7157172.8649999993</v>
      </c>
      <c r="S6" s="71">
        <f t="shared" si="0"/>
        <v>7370520.254999999</v>
      </c>
      <c r="T6" s="71">
        <f>T7+T8+T9+T10+T11+T12+T13+T14+T15+T16+T17+T18+T19+T21+T22+T23</f>
        <v>9000217.9049999975</v>
      </c>
      <c r="U6" s="71">
        <f t="shared" si="0"/>
        <v>6915686.9449999994</v>
      </c>
      <c r="V6" s="71">
        <f t="shared" si="0"/>
        <v>6915686.9449999994</v>
      </c>
      <c r="W6" s="71">
        <f>W7+W8+W9+W10+W11+W12+W13+W14+W15+W16+W17+W18+W19+W21+W22+W23</f>
        <v>8830022.0549999997</v>
      </c>
      <c r="X6" s="71">
        <f>X7+X8+X9+X10+X11+X12+X13+X14+X15+X16+X17+X18+X19+X21+X22+X23</f>
        <v>23289195.085000005</v>
      </c>
      <c r="Y6" s="71">
        <f>M6+N6+O6+P6+Q6+R6+S6+T6+U6+V6+W6+X6</f>
        <v>105982881.09</v>
      </c>
      <c r="Z6" s="72">
        <f>SUM(M6:X6)</f>
        <v>105982881.09</v>
      </c>
      <c r="AA6" s="50"/>
    </row>
    <row r="7" spans="1:32" s="38" customFormat="1" ht="38.25" customHeight="1">
      <c r="A7" s="51"/>
      <c r="B7" s="51"/>
      <c r="C7" s="55" t="s">
        <v>133</v>
      </c>
      <c r="D7" s="73"/>
      <c r="E7" s="73"/>
      <c r="F7" s="73"/>
      <c r="G7" s="73"/>
      <c r="H7" s="73"/>
      <c r="I7" s="73"/>
      <c r="J7" s="73"/>
      <c r="K7" s="73"/>
      <c r="L7" s="73"/>
      <c r="M7" s="73">
        <v>6307331.7999999998</v>
      </c>
      <c r="N7" s="73">
        <v>6307331.7999999998</v>
      </c>
      <c r="O7" s="73">
        <v>6307331.7999999998</v>
      </c>
      <c r="P7" s="73">
        <v>6307331.7999999998</v>
      </c>
      <c r="Q7" s="73">
        <v>6307331.7999999998</v>
      </c>
      <c r="R7" s="73">
        <v>6307331.7999999998</v>
      </c>
      <c r="S7" s="73">
        <v>6307331.7999999998</v>
      </c>
      <c r="T7" s="73">
        <v>6307331.7999999998</v>
      </c>
      <c r="U7" s="73">
        <v>6307331.7999999998</v>
      </c>
      <c r="V7" s="73">
        <v>6307331.7999999998</v>
      </c>
      <c r="W7" s="73">
        <v>6307331.7999999998</v>
      </c>
      <c r="X7" s="73">
        <v>6307331.7999999998</v>
      </c>
      <c r="Y7" s="74">
        <f>M7+N7+O7+P7+Q7+R7+S7+T7+U7+V7+W7+X7</f>
        <v>75687981.599999979</v>
      </c>
      <c r="Z7" s="49"/>
      <c r="AA7" s="50"/>
    </row>
    <row r="8" spans="1:32" ht="38.25" customHeight="1">
      <c r="A8" s="51"/>
      <c r="B8" s="51"/>
      <c r="C8" s="55" t="s">
        <v>134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/>
      <c r="N8" s="73"/>
      <c r="O8" s="73"/>
      <c r="P8" s="73"/>
      <c r="Q8" s="73"/>
      <c r="R8" s="73"/>
      <c r="S8" s="73">
        <v>454833.31</v>
      </c>
      <c r="T8" s="73"/>
      <c r="U8" s="73"/>
      <c r="V8" s="73"/>
      <c r="W8" s="73"/>
      <c r="X8" s="73">
        <v>454833.31</v>
      </c>
      <c r="Y8" s="74">
        <f t="shared" ref="Y8:Y23" si="1">M8+N8+O8+P8+Q8+R8+S8+T8+U8+V8+W8+X8</f>
        <v>909666.62</v>
      </c>
      <c r="Z8" s="52"/>
      <c r="AA8" s="53"/>
      <c r="AF8" s="43"/>
    </row>
    <row r="9" spans="1:32" ht="38.25" customHeight="1">
      <c r="A9" s="51"/>
      <c r="B9" s="51"/>
      <c r="C9" s="55" t="s">
        <v>135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>
        <v>15455942.560000001</v>
      </c>
      <c r="Y9" s="74">
        <f t="shared" si="1"/>
        <v>15455942.560000001</v>
      </c>
      <c r="Z9" s="52"/>
      <c r="AA9" s="53"/>
      <c r="AC9" s="75"/>
    </row>
    <row r="10" spans="1:32" ht="38.25" customHeight="1">
      <c r="A10" s="51"/>
      <c r="B10" s="51"/>
      <c r="C10" s="55" t="s">
        <v>136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>
        <v>225729.6</v>
      </c>
      <c r="Y10" s="74">
        <f t="shared" si="1"/>
        <v>225729.6</v>
      </c>
      <c r="Z10" s="52"/>
      <c r="AA10" s="53"/>
    </row>
    <row r="11" spans="1:32" ht="38.25" customHeight="1">
      <c r="A11" s="51"/>
      <c r="B11" s="51"/>
      <c r="C11" s="55" t="s">
        <v>137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>
        <v>64800</v>
      </c>
      <c r="O11" s="73"/>
      <c r="P11" s="73"/>
      <c r="Q11" s="73"/>
      <c r="R11" s="73"/>
      <c r="S11" s="73"/>
      <c r="T11" s="73">
        <v>64800</v>
      </c>
      <c r="U11" s="73"/>
      <c r="V11" s="73"/>
      <c r="W11" s="73"/>
      <c r="X11" s="73"/>
      <c r="Y11" s="74">
        <f t="shared" si="1"/>
        <v>129600</v>
      </c>
      <c r="Z11" s="52"/>
      <c r="AA11" s="53"/>
    </row>
    <row r="12" spans="1:32" ht="38.25" customHeight="1">
      <c r="A12" s="51"/>
      <c r="B12" s="51"/>
      <c r="C12" s="55" t="s">
        <v>138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>
        <v>1067298.31</v>
      </c>
      <c r="R12" s="73"/>
      <c r="S12" s="73"/>
      <c r="T12" s="73"/>
      <c r="U12" s="73"/>
      <c r="V12" s="73"/>
      <c r="W12" s="73"/>
      <c r="X12" s="73"/>
      <c r="Y12" s="74">
        <f t="shared" si="1"/>
        <v>1067298.31</v>
      </c>
      <c r="Z12" s="52"/>
      <c r="AA12" s="53"/>
    </row>
    <row r="13" spans="1:32" ht="38.25" customHeight="1">
      <c r="A13" s="51"/>
      <c r="B13" s="51"/>
      <c r="C13" s="55" t="s">
        <v>139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>
        <v>241485.92</v>
      </c>
      <c r="S13" s="73"/>
      <c r="T13" s="73"/>
      <c r="U13" s="73"/>
      <c r="V13" s="73"/>
      <c r="W13" s="73"/>
      <c r="X13" s="73"/>
      <c r="Y13" s="74">
        <f t="shared" si="1"/>
        <v>241485.92</v>
      </c>
      <c r="Z13" s="52"/>
      <c r="AA13" s="53"/>
    </row>
    <row r="14" spans="1:32" ht="38.25" customHeight="1">
      <c r="A14" s="51"/>
      <c r="B14" s="51"/>
      <c r="C14" s="55" t="s">
        <v>140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>
        <v>1035351.52</v>
      </c>
      <c r="U14" s="73"/>
      <c r="V14" s="73"/>
      <c r="W14" s="73"/>
      <c r="X14" s="73"/>
      <c r="Y14" s="74">
        <f t="shared" si="1"/>
        <v>1035351.52</v>
      </c>
      <c r="Z14" s="52"/>
      <c r="AA14" s="53"/>
    </row>
    <row r="15" spans="1:32" ht="38.25" customHeight="1">
      <c r="A15" s="51"/>
      <c r="B15" s="51"/>
      <c r="C15" s="55" t="s">
        <v>141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>
        <v>984379.44</v>
      </c>
      <c r="U15" s="73"/>
      <c r="V15" s="73"/>
      <c r="W15" s="73"/>
      <c r="X15" s="73"/>
      <c r="Y15" s="74">
        <f>M15+N15+O15+P15+Q15+R15+S15+T15+U15+V15+W15+X15</f>
        <v>984379.44</v>
      </c>
      <c r="Z15" s="52"/>
      <c r="AA15" s="53"/>
    </row>
    <row r="16" spans="1:32" ht="38.25" customHeight="1">
      <c r="A16" s="51"/>
      <c r="B16" s="51"/>
      <c r="C16" s="55" t="s">
        <v>142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>
        <v>1914335.11</v>
      </c>
      <c r="X16" s="73"/>
      <c r="Y16" s="74">
        <f t="shared" si="1"/>
        <v>1914335.11</v>
      </c>
      <c r="Z16" s="52"/>
      <c r="AA16" s="53"/>
    </row>
    <row r="17" spans="1:27" ht="38.25" customHeight="1">
      <c r="A17" s="51"/>
      <c r="B17" s="51"/>
      <c r="C17" s="55" t="s">
        <v>143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>
        <v>237002.67</v>
      </c>
      <c r="Y17" s="74">
        <f t="shared" si="1"/>
        <v>237002.67</v>
      </c>
      <c r="Z17" s="52"/>
      <c r="AA17" s="53"/>
    </row>
    <row r="18" spans="1:27" ht="38.25" customHeight="1">
      <c r="A18" s="51"/>
      <c r="B18" s="51"/>
      <c r="C18" s="76" t="s">
        <v>144</v>
      </c>
      <c r="D18" s="73"/>
      <c r="E18" s="73"/>
      <c r="F18" s="74"/>
      <c r="G18" s="73"/>
      <c r="H18" s="73"/>
      <c r="I18" s="73"/>
      <c r="J18" s="74"/>
      <c r="K18" s="73"/>
      <c r="L18" s="73"/>
      <c r="M18" s="73">
        <v>21527.29</v>
      </c>
      <c r="N18" s="73">
        <v>21527.29</v>
      </c>
      <c r="O18" s="73">
        <v>21527.29</v>
      </c>
      <c r="P18" s="73">
        <v>21527.29</v>
      </c>
      <c r="Q18" s="73">
        <v>21527.29</v>
      </c>
      <c r="R18" s="73">
        <v>21527.29</v>
      </c>
      <c r="S18" s="73">
        <v>21527.29</v>
      </c>
      <c r="T18" s="73">
        <v>21527.29</v>
      </c>
      <c r="U18" s="73">
        <v>21527.29</v>
      </c>
      <c r="V18" s="73">
        <v>21527.29</v>
      </c>
      <c r="W18" s="73">
        <v>21527.29</v>
      </c>
      <c r="X18" s="73">
        <v>21527.29</v>
      </c>
      <c r="Y18" s="74">
        <f t="shared" si="1"/>
        <v>258327.48000000007</v>
      </c>
      <c r="Z18" s="52"/>
      <c r="AA18" s="53"/>
    </row>
    <row r="19" spans="1:27" ht="38.25" customHeight="1">
      <c r="A19" s="51"/>
      <c r="B19" s="51"/>
      <c r="C19" s="76" t="s">
        <v>145</v>
      </c>
      <c r="D19" s="73"/>
      <c r="E19" s="73"/>
      <c r="F19" s="74"/>
      <c r="G19" s="73"/>
      <c r="H19" s="73"/>
      <c r="I19" s="73"/>
      <c r="J19" s="74"/>
      <c r="K19" s="73"/>
      <c r="L19" s="73"/>
      <c r="M19" s="73">
        <v>39820.375</v>
      </c>
      <c r="N19" s="73">
        <v>39820.375</v>
      </c>
      <c r="O19" s="73">
        <v>39820.375</v>
      </c>
      <c r="P19" s="73">
        <v>39820.375</v>
      </c>
      <c r="Q19" s="73">
        <v>39820.375</v>
      </c>
      <c r="R19" s="73">
        <v>39820.375</v>
      </c>
      <c r="S19" s="73">
        <v>39820.375</v>
      </c>
      <c r="T19" s="73">
        <v>39820.375</v>
      </c>
      <c r="U19" s="73">
        <v>39820.375</v>
      </c>
      <c r="V19" s="73">
        <v>39820.375</v>
      </c>
      <c r="W19" s="73">
        <v>39820.375</v>
      </c>
      <c r="X19" s="73">
        <v>39820.375</v>
      </c>
      <c r="Y19" s="74">
        <f t="shared" si="1"/>
        <v>477844.5</v>
      </c>
      <c r="Z19" s="52"/>
      <c r="AA19" s="53"/>
    </row>
    <row r="20" spans="1:27" ht="38.25" customHeight="1">
      <c r="A20" s="51"/>
      <c r="B20" s="51"/>
      <c r="C20" s="76" t="s">
        <v>146</v>
      </c>
      <c r="D20" s="73"/>
      <c r="E20" s="73"/>
      <c r="F20" s="74"/>
      <c r="G20" s="73"/>
      <c r="H20" s="73"/>
      <c r="I20" s="73"/>
      <c r="J20" s="74"/>
      <c r="K20" s="73"/>
      <c r="L20" s="73"/>
      <c r="M20" s="73"/>
      <c r="N20" s="73"/>
      <c r="O20" s="73"/>
      <c r="P20" s="73">
        <v>793846</v>
      </c>
      <c r="Q20" s="73"/>
      <c r="R20" s="73"/>
      <c r="S20" s="73"/>
      <c r="T20" s="73"/>
      <c r="U20" s="73"/>
      <c r="V20" s="73"/>
      <c r="W20" s="73"/>
      <c r="X20" s="73"/>
      <c r="Y20" s="74">
        <f t="shared" si="1"/>
        <v>793846</v>
      </c>
      <c r="Z20" s="52"/>
      <c r="AA20" s="53"/>
    </row>
    <row r="21" spans="1:27" ht="38.25" customHeight="1">
      <c r="A21" s="51"/>
      <c r="B21" s="51"/>
      <c r="C21" s="76" t="s">
        <v>147</v>
      </c>
      <c r="D21" s="73"/>
      <c r="E21" s="73"/>
      <c r="F21" s="74"/>
      <c r="G21" s="73"/>
      <c r="H21" s="73"/>
      <c r="I21" s="73"/>
      <c r="J21" s="74"/>
      <c r="K21" s="73"/>
      <c r="L21" s="73"/>
      <c r="M21" s="73">
        <v>167156.01999999999</v>
      </c>
      <c r="N21" s="73">
        <v>167156.01999999999</v>
      </c>
      <c r="O21" s="73">
        <v>167156.01999999999</v>
      </c>
      <c r="P21" s="73">
        <v>167156.01999999999</v>
      </c>
      <c r="Q21" s="73">
        <v>167156.01999999999</v>
      </c>
      <c r="R21" s="73">
        <v>167156.01999999999</v>
      </c>
      <c r="S21" s="73">
        <v>167156.01999999999</v>
      </c>
      <c r="T21" s="73">
        <v>167156.01999999999</v>
      </c>
      <c r="U21" s="73">
        <v>167156.01999999999</v>
      </c>
      <c r="V21" s="73">
        <v>167156.01999999999</v>
      </c>
      <c r="W21" s="73">
        <v>167156.01999999999</v>
      </c>
      <c r="X21" s="73">
        <v>167156.01999999999</v>
      </c>
      <c r="Y21" s="74">
        <f t="shared" si="1"/>
        <v>2005872.24</v>
      </c>
      <c r="Z21" s="52"/>
      <c r="AA21" s="53"/>
    </row>
    <row r="22" spans="1:27" ht="38.25" customHeight="1">
      <c r="A22" s="51"/>
      <c r="B22" s="51"/>
      <c r="C22" s="76" t="s">
        <v>148</v>
      </c>
      <c r="D22" s="73"/>
      <c r="E22" s="73"/>
      <c r="F22" s="74"/>
      <c r="G22" s="73"/>
      <c r="H22" s="73"/>
      <c r="I22" s="73"/>
      <c r="J22" s="74"/>
      <c r="K22" s="73"/>
      <c r="L22" s="73"/>
      <c r="M22" s="73">
        <v>355262.78</v>
      </c>
      <c r="N22" s="73">
        <v>355262.78</v>
      </c>
      <c r="O22" s="73">
        <v>355262.78</v>
      </c>
      <c r="P22" s="73">
        <v>355262.78</v>
      </c>
      <c r="Q22" s="73">
        <v>355262.78</v>
      </c>
      <c r="R22" s="73">
        <v>355262.78</v>
      </c>
      <c r="S22" s="73">
        <v>355262.78</v>
      </c>
      <c r="T22" s="73">
        <v>355262.78</v>
      </c>
      <c r="U22" s="73">
        <v>355262.78</v>
      </c>
      <c r="V22" s="73">
        <v>355262.78</v>
      </c>
      <c r="W22" s="73">
        <v>355262.78</v>
      </c>
      <c r="X22" s="73">
        <v>355262.78</v>
      </c>
      <c r="Y22" s="74">
        <f t="shared" si="1"/>
        <v>4263153.3600000013</v>
      </c>
      <c r="Z22" s="52"/>
      <c r="AA22" s="53"/>
    </row>
    <row r="23" spans="1:27" ht="38.25" customHeight="1">
      <c r="A23" s="51"/>
      <c r="B23" s="51"/>
      <c r="C23" s="76" t="s">
        <v>149</v>
      </c>
      <c r="D23" s="73"/>
      <c r="E23" s="73"/>
      <c r="F23" s="74"/>
      <c r="G23" s="73"/>
      <c r="H23" s="73"/>
      <c r="I23" s="73"/>
      <c r="J23" s="74"/>
      <c r="K23" s="73"/>
      <c r="L23" s="73"/>
      <c r="M23" s="73">
        <v>24588.68</v>
      </c>
      <c r="N23" s="73">
        <v>24588.68</v>
      </c>
      <c r="O23" s="73">
        <v>24588.68</v>
      </c>
      <c r="P23" s="73">
        <v>24588.68</v>
      </c>
      <c r="Q23" s="73">
        <v>24588.68</v>
      </c>
      <c r="R23" s="73">
        <v>24588.68</v>
      </c>
      <c r="S23" s="73">
        <v>24588.68</v>
      </c>
      <c r="T23" s="73">
        <v>24588.68</v>
      </c>
      <c r="U23" s="73">
        <v>24588.68</v>
      </c>
      <c r="V23" s="73">
        <v>24588.68</v>
      </c>
      <c r="W23" s="73">
        <v>24588.68</v>
      </c>
      <c r="X23" s="73">
        <v>24588.68</v>
      </c>
      <c r="Y23" s="74">
        <f t="shared" si="1"/>
        <v>295064.15999999997</v>
      </c>
      <c r="Z23" s="52"/>
      <c r="AA23" s="53"/>
    </row>
    <row r="24" spans="1:27" s="87" customFormat="1" ht="23.25">
      <c r="A24" s="81"/>
      <c r="B24" s="81"/>
      <c r="C24" s="82" t="s">
        <v>13</v>
      </c>
      <c r="D24" s="83"/>
      <c r="E24" s="83"/>
      <c r="F24" s="84"/>
      <c r="G24" s="83"/>
      <c r="H24" s="83"/>
      <c r="I24" s="83"/>
      <c r="J24" s="84"/>
      <c r="K24" s="83"/>
      <c r="L24" s="83"/>
      <c r="M24" s="83">
        <f>SUM(M7:M23)</f>
        <v>6915686.9449999994</v>
      </c>
      <c r="N24" s="83">
        <f t="shared" ref="N24:V24" si="2">SUM(N7:N23)</f>
        <v>6980486.9449999994</v>
      </c>
      <c r="O24" s="83">
        <f t="shared" si="2"/>
        <v>6915686.9449999994</v>
      </c>
      <c r="P24" s="83">
        <f t="shared" si="2"/>
        <v>7709532.9449999994</v>
      </c>
      <c r="Q24" s="83">
        <f t="shared" si="2"/>
        <v>7982985.254999999</v>
      </c>
      <c r="R24" s="83">
        <f t="shared" si="2"/>
        <v>7157172.8649999993</v>
      </c>
      <c r="S24" s="83">
        <f t="shared" si="2"/>
        <v>7370520.254999999</v>
      </c>
      <c r="T24" s="83">
        <f t="shared" si="2"/>
        <v>9000217.9049999975</v>
      </c>
      <c r="U24" s="83">
        <f t="shared" si="2"/>
        <v>6915686.9449999994</v>
      </c>
      <c r="V24" s="83">
        <f t="shared" si="2"/>
        <v>6915686.9449999994</v>
      </c>
      <c r="W24" s="83">
        <f>SUM(W7:W23)</f>
        <v>8830022.0549999997</v>
      </c>
      <c r="X24" s="83">
        <f>SUM(X7:X23)</f>
        <v>23289195.085000005</v>
      </c>
      <c r="Y24" s="83">
        <f>SUM(Y7:Y23)</f>
        <v>105982881.08999997</v>
      </c>
      <c r="Z24" s="85"/>
      <c r="AA24" s="86"/>
    </row>
    <row r="25" spans="1:27" ht="23.25" hidden="1">
      <c r="A25" s="51"/>
      <c r="B25" s="51"/>
      <c r="C25" s="77" t="s">
        <v>150</v>
      </c>
      <c r="D25" s="78"/>
      <c r="E25" s="78"/>
      <c r="F25" s="79"/>
      <c r="G25" s="78"/>
      <c r="H25" s="78"/>
      <c r="I25" s="78"/>
      <c r="J25" s="79"/>
      <c r="K25" s="78"/>
      <c r="L25" s="78"/>
      <c r="M25" s="78">
        <v>184582</v>
      </c>
      <c r="N25" s="78">
        <v>186566</v>
      </c>
      <c r="O25" s="78">
        <v>184582</v>
      </c>
      <c r="P25" s="78">
        <v>184582</v>
      </c>
      <c r="Q25" s="78">
        <v>215534</v>
      </c>
      <c r="R25" s="78">
        <v>191586</v>
      </c>
      <c r="S25" s="78">
        <v>197773</v>
      </c>
      <c r="T25" s="78">
        <v>243155</v>
      </c>
      <c r="U25" s="78">
        <v>184582</v>
      </c>
      <c r="V25" s="78">
        <v>184582</v>
      </c>
      <c r="W25" s="78">
        <v>184582</v>
      </c>
      <c r="X25" s="78">
        <v>714930</v>
      </c>
      <c r="Y25" s="79">
        <f t="shared" ref="Y25" si="3">M25+N25+O25+P25+Q25+R25+S25+T25+U25+V25+W25+X25</f>
        <v>2857036</v>
      </c>
      <c r="Z25" s="52"/>
      <c r="AA25" s="53"/>
    </row>
    <row r="26" spans="1:27" ht="25.5">
      <c r="C26" s="54"/>
      <c r="V26" s="80"/>
    </row>
    <row r="27" spans="1:27" ht="25.5">
      <c r="C27" s="54"/>
      <c r="V27" s="80"/>
      <c r="W27" s="80"/>
      <c r="X27" s="80"/>
      <c r="Y27" s="80"/>
    </row>
    <row r="29" spans="1:27" ht="25.5">
      <c r="C29" s="54"/>
      <c r="V29" s="80"/>
    </row>
    <row r="30" spans="1:27" ht="25.5">
      <c r="B30" s="130"/>
      <c r="C30" s="130"/>
      <c r="V30" s="80"/>
    </row>
    <row r="31" spans="1:27" ht="25.5">
      <c r="B31" s="130"/>
      <c r="C31" s="130"/>
      <c r="V31" s="80"/>
      <c r="X31" s="80"/>
    </row>
  </sheetData>
  <mergeCells count="5">
    <mergeCell ref="D3:G3"/>
    <mergeCell ref="O3:U3"/>
    <mergeCell ref="C4:X4"/>
    <mergeCell ref="B30:C30"/>
    <mergeCell ref="B31:C31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5"/>
  <sheetViews>
    <sheetView topLeftCell="A40" zoomScale="60" zoomScaleNormal="60" workbookViewId="0">
      <selection activeCell="A49" sqref="A49:XFD72"/>
    </sheetView>
  </sheetViews>
  <sheetFormatPr baseColWidth="10" defaultRowHeight="15"/>
  <cols>
    <col min="1" max="1" width="0.85546875" customWidth="1"/>
    <col min="2" max="2" width="11.85546875" style="107" customWidth="1"/>
    <col min="3" max="3" width="32.7109375" customWidth="1"/>
    <col min="4" max="4" width="27.5703125" customWidth="1"/>
    <col min="5" max="5" width="19.28515625" customWidth="1"/>
    <col min="6" max="16" width="20.5703125" customWidth="1"/>
    <col min="17" max="17" width="21.85546875" style="4" customWidth="1"/>
    <col min="18" max="18" width="0.42578125" hidden="1" customWidth="1"/>
    <col min="19" max="19" width="16.140625" bestFit="1" customWidth="1"/>
    <col min="20" max="20" width="13.28515625" bestFit="1" customWidth="1"/>
  </cols>
  <sheetData>
    <row r="1" spans="2:18" s="1" customFormat="1" ht="12" customHeight="1">
      <c r="B1" s="3"/>
    </row>
    <row r="2" spans="2:18" s="1" customFormat="1" ht="13.5" customHeight="1">
      <c r="B2" s="3"/>
      <c r="L2" s="6"/>
      <c r="N2" s="6"/>
    </row>
    <row r="3" spans="2:18" s="1" customFormat="1" ht="30.75" customHeight="1">
      <c r="B3" s="3"/>
      <c r="C3" s="132" t="s">
        <v>160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2"/>
    </row>
    <row r="4" spans="2:18" s="1" customFormat="1" ht="16.5" customHeight="1">
      <c r="B4" s="3"/>
      <c r="C4" s="1" t="s">
        <v>15</v>
      </c>
    </row>
    <row r="5" spans="2:18" s="1" customFormat="1" ht="24" customHeight="1">
      <c r="B5" s="3"/>
      <c r="C5" s="132" t="s">
        <v>19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2"/>
    </row>
    <row r="6" spans="2:18" s="1" customFormat="1" ht="16.5" customHeight="1">
      <c r="B6" s="3"/>
      <c r="C6" s="133" t="s">
        <v>151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"/>
    </row>
    <row r="7" spans="2:18" s="9" customFormat="1" ht="15" customHeight="1" thickBot="1">
      <c r="B7" s="92"/>
      <c r="E7" s="93"/>
      <c r="F7" s="93"/>
      <c r="I7" s="93"/>
      <c r="J7" s="93"/>
      <c r="K7" s="93"/>
      <c r="L7" s="10"/>
      <c r="M7" s="93"/>
      <c r="Q7" s="10"/>
    </row>
    <row r="8" spans="2:18" s="1" customFormat="1" ht="15.75" thickBot="1">
      <c r="B8" s="2" t="s">
        <v>29</v>
      </c>
      <c r="C8" s="134" t="s">
        <v>23</v>
      </c>
      <c r="D8" s="134"/>
      <c r="E8" s="2" t="s">
        <v>1</v>
      </c>
      <c r="F8" s="2" t="s">
        <v>24</v>
      </c>
      <c r="G8" s="2" t="s">
        <v>30</v>
      </c>
      <c r="H8" s="2" t="s">
        <v>4</v>
      </c>
      <c r="I8" s="2" t="s">
        <v>28</v>
      </c>
      <c r="J8" s="2" t="s">
        <v>31</v>
      </c>
      <c r="K8" s="2" t="s">
        <v>32</v>
      </c>
      <c r="L8" s="2" t="s">
        <v>33</v>
      </c>
      <c r="M8" s="2" t="s">
        <v>34</v>
      </c>
      <c r="N8" s="2" t="s">
        <v>10</v>
      </c>
      <c r="O8" s="2" t="s">
        <v>11</v>
      </c>
      <c r="P8" s="2" t="s">
        <v>12</v>
      </c>
      <c r="Q8" s="2" t="s">
        <v>35</v>
      </c>
    </row>
    <row r="9" spans="2:18" s="1" customFormat="1" ht="15.75" thickBot="1">
      <c r="B9" s="94">
        <v>1131</v>
      </c>
      <c r="C9" s="131" t="s">
        <v>152</v>
      </c>
      <c r="D9" s="131"/>
      <c r="E9" s="95">
        <f>'[1]NOMINA BASIF 2023'!H74*2</f>
        <v>912197.07999999949</v>
      </c>
      <c r="F9" s="95">
        <v>912197.07999999949</v>
      </c>
      <c r="G9" s="95">
        <v>912197.07999999949</v>
      </c>
      <c r="H9" s="95">
        <v>912197.07999999949</v>
      </c>
      <c r="I9" s="95">
        <v>912197.07999999949</v>
      </c>
      <c r="J9" s="95">
        <v>912197.07999999949</v>
      </c>
      <c r="K9" s="95">
        <v>912197.07999999949</v>
      </c>
      <c r="L9" s="95">
        <v>912197.07999999949</v>
      </c>
      <c r="M9" s="95">
        <v>912197.07999999949</v>
      </c>
      <c r="N9" s="95">
        <v>912197.07999999949</v>
      </c>
      <c r="O9" s="95">
        <v>912197.07999999949</v>
      </c>
      <c r="P9" s="95">
        <v>912197.07999999949</v>
      </c>
      <c r="Q9" s="95">
        <f>SUM(E9:P9)</f>
        <v>10946364.959999993</v>
      </c>
    </row>
    <row r="10" spans="2:18" s="1" customFormat="1" ht="15.75" thickBot="1">
      <c r="B10" s="94">
        <v>1132</v>
      </c>
      <c r="C10" s="131" t="s">
        <v>153</v>
      </c>
      <c r="D10" s="131"/>
      <c r="E10" s="95">
        <f>'[1]NOMINA CONF 2023'!H108*2</f>
        <v>960956.93999999971</v>
      </c>
      <c r="F10" s="95">
        <v>960956.93999999971</v>
      </c>
      <c r="G10" s="95">
        <v>960956.93999999971</v>
      </c>
      <c r="H10" s="95">
        <v>960956.93999999971</v>
      </c>
      <c r="I10" s="95">
        <v>960956.93999999971</v>
      </c>
      <c r="J10" s="95">
        <v>960956.93999999971</v>
      </c>
      <c r="K10" s="95">
        <v>960956.93999999971</v>
      </c>
      <c r="L10" s="95">
        <v>960956.93999999971</v>
      </c>
      <c r="M10" s="95">
        <v>960956.93999999971</v>
      </c>
      <c r="N10" s="95">
        <v>960956.93999999971</v>
      </c>
      <c r="O10" s="95">
        <v>960956.93999999971</v>
      </c>
      <c r="P10" s="95">
        <v>960956.93999999971</v>
      </c>
      <c r="Q10" s="95">
        <f>SUM(E10:P10)</f>
        <v>11531483.279999996</v>
      </c>
    </row>
    <row r="11" spans="2:18" s="1" customFormat="1" ht="15.75" thickBot="1">
      <c r="B11" s="94">
        <v>1133</v>
      </c>
      <c r="C11" s="131" t="s">
        <v>154</v>
      </c>
      <c r="D11" s="131"/>
      <c r="E11" s="95">
        <f>'[1] NÓMIN SUPERN 2023'!H28*2</f>
        <v>95144.84</v>
      </c>
      <c r="F11" s="95">
        <v>95144.84</v>
      </c>
      <c r="G11" s="95">
        <v>95144.84</v>
      </c>
      <c r="H11" s="95">
        <v>95144.84</v>
      </c>
      <c r="I11" s="95">
        <v>95144.84</v>
      </c>
      <c r="J11" s="95">
        <v>95144.84</v>
      </c>
      <c r="K11" s="95">
        <v>95144.84</v>
      </c>
      <c r="L11" s="95">
        <v>95144.84</v>
      </c>
      <c r="M11" s="95">
        <v>95144.84</v>
      </c>
      <c r="N11" s="95">
        <v>95144.84</v>
      </c>
      <c r="O11" s="95">
        <v>95144.84</v>
      </c>
      <c r="P11" s="95">
        <v>95144.84</v>
      </c>
      <c r="Q11" s="95">
        <f>SUM(E11:P11)</f>
        <v>1141738.0799999998</v>
      </c>
    </row>
    <row r="12" spans="2:18" s="1" customFormat="1" ht="28.15" customHeight="1" thickBot="1">
      <c r="B12" s="96">
        <v>1130</v>
      </c>
      <c r="C12" s="97" t="s">
        <v>36</v>
      </c>
      <c r="D12" s="98" t="s">
        <v>37</v>
      </c>
      <c r="E12" s="99">
        <f t="shared" ref="E12:O12" si="0">+E9+E10+E11</f>
        <v>1968298.8599999992</v>
      </c>
      <c r="F12" s="99">
        <f t="shared" si="0"/>
        <v>1968298.8599999992</v>
      </c>
      <c r="G12" s="99">
        <f t="shared" si="0"/>
        <v>1968298.8599999992</v>
      </c>
      <c r="H12" s="99">
        <f t="shared" si="0"/>
        <v>1968298.8599999992</v>
      </c>
      <c r="I12" s="99">
        <f t="shared" si="0"/>
        <v>1968298.8599999992</v>
      </c>
      <c r="J12" s="99">
        <f t="shared" si="0"/>
        <v>1968298.8599999992</v>
      </c>
      <c r="K12" s="99">
        <f t="shared" si="0"/>
        <v>1968298.8599999992</v>
      </c>
      <c r="L12" s="99">
        <f t="shared" si="0"/>
        <v>1968298.8599999992</v>
      </c>
      <c r="M12" s="99">
        <f t="shared" si="0"/>
        <v>1968298.8599999992</v>
      </c>
      <c r="N12" s="99">
        <f t="shared" si="0"/>
        <v>1968298.8599999992</v>
      </c>
      <c r="O12" s="99">
        <f t="shared" si="0"/>
        <v>1968298.8599999992</v>
      </c>
      <c r="P12" s="99">
        <f>+P9+P10+P11</f>
        <v>1968298.8599999992</v>
      </c>
      <c r="Q12" s="99">
        <f>+Q9+Q10+Q11</f>
        <v>23619586.319999985</v>
      </c>
    </row>
    <row r="13" spans="2:18" s="1" customFormat="1" ht="23.25" customHeight="1" thickBot="1">
      <c r="B13" s="94">
        <v>1311</v>
      </c>
      <c r="C13" s="131" t="s">
        <v>152</v>
      </c>
      <c r="D13" s="131"/>
      <c r="E13" s="115">
        <f>'[1]NOMINA BASIF 2023'!J74*2</f>
        <v>8561.119999999999</v>
      </c>
      <c r="F13" s="115">
        <v>8561.119999999999</v>
      </c>
      <c r="G13" s="115">
        <v>8561.119999999999</v>
      </c>
      <c r="H13" s="115">
        <v>8561.119999999999</v>
      </c>
      <c r="I13" s="115">
        <v>8561.119999999999</v>
      </c>
      <c r="J13" s="115">
        <v>8561.119999999999</v>
      </c>
      <c r="K13" s="115">
        <v>8561.119999999999</v>
      </c>
      <c r="L13" s="115">
        <v>8561.119999999999</v>
      </c>
      <c r="M13" s="115">
        <v>8561.119999999999</v>
      </c>
      <c r="N13" s="115">
        <v>8561.119999999999</v>
      </c>
      <c r="O13" s="115">
        <v>8561.119999999999</v>
      </c>
      <c r="P13" s="115">
        <v>8561.119999999999</v>
      </c>
      <c r="Q13" s="115">
        <f>SUM(E13:P13)</f>
        <v>102733.43999999996</v>
      </c>
    </row>
    <row r="14" spans="2:18" s="1" customFormat="1" ht="23.25" customHeight="1" thickBot="1">
      <c r="B14" s="94"/>
      <c r="C14" s="131" t="s">
        <v>153</v>
      </c>
      <c r="D14" s="131"/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5">
        <v>0</v>
      </c>
      <c r="Q14" s="115">
        <f>SUM(E14:P14)</f>
        <v>0</v>
      </c>
    </row>
    <row r="15" spans="2:18" s="1" customFormat="1" ht="23.25" customHeight="1" thickBot="1">
      <c r="B15" s="94"/>
      <c r="C15" s="131" t="s">
        <v>154</v>
      </c>
      <c r="D15" s="131"/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5">
        <f>SUM(E15:P15)</f>
        <v>0</v>
      </c>
    </row>
    <row r="16" spans="2:18" s="100" customFormat="1" ht="45" customHeight="1" thickBot="1">
      <c r="B16" s="96">
        <v>1311</v>
      </c>
      <c r="C16" s="97" t="s">
        <v>38</v>
      </c>
      <c r="D16" s="98" t="s">
        <v>39</v>
      </c>
      <c r="E16" s="116">
        <f t="shared" ref="E16:P16" si="1">SUM(E13:E15)</f>
        <v>8561.119999999999</v>
      </c>
      <c r="F16" s="116">
        <f t="shared" si="1"/>
        <v>8561.119999999999</v>
      </c>
      <c r="G16" s="116">
        <f t="shared" si="1"/>
        <v>8561.119999999999</v>
      </c>
      <c r="H16" s="116">
        <f t="shared" si="1"/>
        <v>8561.119999999999</v>
      </c>
      <c r="I16" s="116">
        <f t="shared" si="1"/>
        <v>8561.119999999999</v>
      </c>
      <c r="J16" s="116">
        <f t="shared" si="1"/>
        <v>8561.119999999999</v>
      </c>
      <c r="K16" s="116">
        <f t="shared" si="1"/>
        <v>8561.119999999999</v>
      </c>
      <c r="L16" s="116">
        <f t="shared" si="1"/>
        <v>8561.119999999999</v>
      </c>
      <c r="M16" s="116">
        <f t="shared" si="1"/>
        <v>8561.119999999999</v>
      </c>
      <c r="N16" s="116">
        <f t="shared" si="1"/>
        <v>8561.119999999999</v>
      </c>
      <c r="O16" s="116">
        <f t="shared" si="1"/>
        <v>8561.119999999999</v>
      </c>
      <c r="P16" s="116">
        <f t="shared" si="1"/>
        <v>8561.119999999999</v>
      </c>
      <c r="Q16" s="116">
        <f>SUM(Q13:Q15)</f>
        <v>102733.43999999996</v>
      </c>
    </row>
    <row r="17" spans="2:19 16384:16384" s="1" customFormat="1" ht="23.25" customHeight="1" thickBot="1">
      <c r="B17" s="94">
        <v>1321</v>
      </c>
      <c r="C17" s="131" t="s">
        <v>152</v>
      </c>
      <c r="D17" s="131"/>
      <c r="E17" s="115"/>
      <c r="F17" s="115"/>
      <c r="G17" s="115"/>
      <c r="H17" s="115"/>
      <c r="I17" s="115"/>
      <c r="J17" s="115">
        <v>174366.66</v>
      </c>
      <c r="K17" s="115"/>
      <c r="L17" s="115"/>
      <c r="M17" s="115"/>
      <c r="N17" s="115"/>
      <c r="O17" s="115"/>
      <c r="P17" s="115">
        <f>4761848.05+174366.66</f>
        <v>4936214.71</v>
      </c>
      <c r="Q17" s="115">
        <f t="shared" ref="Q17:Q23" si="2">SUM(E17:P17)</f>
        <v>5110581.37</v>
      </c>
    </row>
    <row r="18" spans="2:19 16384:16384" s="1" customFormat="1" ht="23.25" customHeight="1" thickBot="1">
      <c r="B18" s="94">
        <v>1322</v>
      </c>
      <c r="C18" s="131" t="s">
        <v>153</v>
      </c>
      <c r="D18" s="131"/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263845.96000000002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f>10077995.67+263845.96+36576.45</f>
        <v>10378418.08</v>
      </c>
      <c r="Q18" s="115">
        <f t="shared" si="2"/>
        <v>10642264.040000001</v>
      </c>
    </row>
    <row r="19" spans="2:19 16384:16384" s="1" customFormat="1" ht="23.25" customHeight="1" thickBot="1">
      <c r="B19" s="94">
        <v>1323</v>
      </c>
      <c r="C19" s="131" t="s">
        <v>154</v>
      </c>
      <c r="D19" s="131"/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16620.689999999999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f>616098.84+16620.69</f>
        <v>632719.52999999991</v>
      </c>
      <c r="Q19" s="115">
        <f t="shared" si="2"/>
        <v>649340.21999999986</v>
      </c>
    </row>
    <row r="20" spans="2:19 16384:16384" s="100" customFormat="1" ht="51.75" customHeight="1" thickBot="1">
      <c r="B20" s="96">
        <v>1320</v>
      </c>
      <c r="C20" s="97" t="s">
        <v>40</v>
      </c>
      <c r="D20" s="98" t="s">
        <v>41</v>
      </c>
      <c r="E20" s="116">
        <f t="shared" ref="E20:P20" si="3">+E17+E18+E19</f>
        <v>0</v>
      </c>
      <c r="F20" s="116">
        <f t="shared" si="3"/>
        <v>0</v>
      </c>
      <c r="G20" s="116">
        <f t="shared" si="3"/>
        <v>0</v>
      </c>
      <c r="H20" s="116">
        <f t="shared" si="3"/>
        <v>0</v>
      </c>
      <c r="I20" s="116">
        <f t="shared" si="3"/>
        <v>0</v>
      </c>
      <c r="J20" s="116">
        <f t="shared" si="3"/>
        <v>454833.31</v>
      </c>
      <c r="K20" s="116">
        <f t="shared" si="3"/>
        <v>0</v>
      </c>
      <c r="L20" s="116">
        <f t="shared" si="3"/>
        <v>0</v>
      </c>
      <c r="M20" s="116">
        <f t="shared" si="3"/>
        <v>0</v>
      </c>
      <c r="N20" s="116">
        <f t="shared" si="3"/>
        <v>0</v>
      </c>
      <c r="O20" s="116">
        <f t="shared" si="3"/>
        <v>0</v>
      </c>
      <c r="P20" s="116">
        <f t="shared" si="3"/>
        <v>15947352.319999998</v>
      </c>
      <c r="Q20" s="116">
        <f>+Q17+Q18+Q19</f>
        <v>16402185.630000001</v>
      </c>
      <c r="S20" s="101"/>
    </row>
    <row r="21" spans="2:19 16384:16384" s="1" customFormat="1" ht="19.5" thickBot="1">
      <c r="B21" s="94">
        <v>1341</v>
      </c>
      <c r="C21" s="131" t="s">
        <v>152</v>
      </c>
      <c r="D21" s="131"/>
      <c r="E21" s="117">
        <f>'[1]NOMINA BASIF 2023'!L74*2</f>
        <v>16265.619999999999</v>
      </c>
      <c r="F21" s="117">
        <v>16265.619999999999</v>
      </c>
      <c r="G21" s="117">
        <v>16265.619999999999</v>
      </c>
      <c r="H21" s="117">
        <v>16265.619999999999</v>
      </c>
      <c r="I21" s="117">
        <v>16265.619999999999</v>
      </c>
      <c r="J21" s="117">
        <v>16265.619999999999</v>
      </c>
      <c r="K21" s="117">
        <v>16265.619999999999</v>
      </c>
      <c r="L21" s="117">
        <v>16265.619999999999</v>
      </c>
      <c r="M21" s="117">
        <v>16265.619999999999</v>
      </c>
      <c r="N21" s="117">
        <v>16265.619999999999</v>
      </c>
      <c r="O21" s="117">
        <v>16265.619999999999</v>
      </c>
      <c r="P21" s="117">
        <v>16265.619999999999</v>
      </c>
      <c r="Q21" s="117">
        <f t="shared" si="2"/>
        <v>195187.43999999997</v>
      </c>
    </row>
    <row r="22" spans="2:19 16384:16384" s="1" customFormat="1" ht="19.5" thickBot="1">
      <c r="B22" s="94">
        <v>1342</v>
      </c>
      <c r="C22" s="131" t="s">
        <v>153</v>
      </c>
      <c r="D22" s="131"/>
      <c r="E22" s="117">
        <f>('[1]NOMINA CONF 2023'!J108+'[1]NOMINA CONF 2023'!K108)*2</f>
        <v>2336936.1800000016</v>
      </c>
      <c r="F22" s="117">
        <v>2336936.1800000016</v>
      </c>
      <c r="G22" s="117">
        <v>2336936.1800000016</v>
      </c>
      <c r="H22" s="117">
        <v>2336936.1800000016</v>
      </c>
      <c r="I22" s="117">
        <v>2336936.1800000016</v>
      </c>
      <c r="J22" s="117">
        <v>2336936.1800000016</v>
      </c>
      <c r="K22" s="117">
        <v>2336936.1800000016</v>
      </c>
      <c r="L22" s="117">
        <v>2336936.1800000016</v>
      </c>
      <c r="M22" s="117">
        <v>2336936.1800000016</v>
      </c>
      <c r="N22" s="117">
        <v>2336936.1800000016</v>
      </c>
      <c r="O22" s="117">
        <v>2336936.1800000016</v>
      </c>
      <c r="P22" s="117">
        <v>2336936.1800000016</v>
      </c>
      <c r="Q22" s="117">
        <f t="shared" si="2"/>
        <v>28043234.160000011</v>
      </c>
    </row>
    <row r="23" spans="2:19 16384:16384" s="11" customFormat="1" ht="19.5" thickBot="1">
      <c r="B23" s="94">
        <v>1343</v>
      </c>
      <c r="C23" s="131" t="s">
        <v>154</v>
      </c>
      <c r="D23" s="131"/>
      <c r="E23" s="118">
        <f>('[1] NÓMIN SUPERN 2023'!J28+'[1] NÓMIN SUPERN 2023'!K28)*2</f>
        <v>56923.12</v>
      </c>
      <c r="F23" s="118">
        <v>56923.12</v>
      </c>
      <c r="G23" s="118">
        <v>56923.12</v>
      </c>
      <c r="H23" s="118">
        <v>56923.12</v>
      </c>
      <c r="I23" s="118">
        <v>56923.12</v>
      </c>
      <c r="J23" s="118">
        <v>56923.12</v>
      </c>
      <c r="K23" s="118">
        <v>56923.12</v>
      </c>
      <c r="L23" s="118">
        <v>56923.12</v>
      </c>
      <c r="M23" s="118">
        <v>56923.12</v>
      </c>
      <c r="N23" s="118">
        <v>56923.12</v>
      </c>
      <c r="O23" s="118">
        <v>56923.12</v>
      </c>
      <c r="P23" s="118">
        <v>56923.12</v>
      </c>
      <c r="Q23" s="117">
        <f t="shared" si="2"/>
        <v>683077.44000000006</v>
      </c>
    </row>
    <row r="24" spans="2:19 16384:16384" s="100" customFormat="1" ht="53.25" customHeight="1" thickBot="1">
      <c r="B24" s="96">
        <v>1340</v>
      </c>
      <c r="C24" s="97" t="s">
        <v>42</v>
      </c>
      <c r="D24" s="102" t="s">
        <v>43</v>
      </c>
      <c r="E24" s="116">
        <f t="shared" ref="E24:P24" si="4">SUM(E21:E23)</f>
        <v>2410124.9200000018</v>
      </c>
      <c r="F24" s="116">
        <f t="shared" si="4"/>
        <v>2410124.9200000018</v>
      </c>
      <c r="G24" s="116">
        <f t="shared" si="4"/>
        <v>2410124.9200000018</v>
      </c>
      <c r="H24" s="116">
        <f t="shared" si="4"/>
        <v>2410124.9200000018</v>
      </c>
      <c r="I24" s="116">
        <f t="shared" si="4"/>
        <v>2410124.9200000018</v>
      </c>
      <c r="J24" s="116">
        <f t="shared" si="4"/>
        <v>2410124.9200000018</v>
      </c>
      <c r="K24" s="116">
        <f t="shared" si="4"/>
        <v>2410124.9200000018</v>
      </c>
      <c r="L24" s="116">
        <f t="shared" si="4"/>
        <v>2410124.9200000018</v>
      </c>
      <c r="M24" s="116">
        <f t="shared" si="4"/>
        <v>2410124.9200000018</v>
      </c>
      <c r="N24" s="116">
        <f t="shared" si="4"/>
        <v>2410124.9200000018</v>
      </c>
      <c r="O24" s="116">
        <f t="shared" si="4"/>
        <v>2410124.9200000018</v>
      </c>
      <c r="P24" s="116">
        <f t="shared" si="4"/>
        <v>2410124.9200000018</v>
      </c>
      <c r="Q24" s="116">
        <f>SUM(Q21:Q23)</f>
        <v>28921499.040000014</v>
      </c>
      <c r="S24" s="103"/>
    </row>
    <row r="25" spans="2:19 16384:16384" s="100" customFormat="1" ht="63" customHeight="1" thickBot="1">
      <c r="B25" s="96">
        <v>1411</v>
      </c>
      <c r="C25" s="97" t="s">
        <v>44</v>
      </c>
      <c r="D25" s="102" t="s">
        <v>45</v>
      </c>
      <c r="E25" s="119">
        <f>E12*0.085</f>
        <v>167305.40309999994</v>
      </c>
      <c r="F25" s="119">
        <v>167305.40309999994</v>
      </c>
      <c r="G25" s="119">
        <v>167305.40309999994</v>
      </c>
      <c r="H25" s="119">
        <v>167305.40309999994</v>
      </c>
      <c r="I25" s="119">
        <v>167305.40309999994</v>
      </c>
      <c r="J25" s="119">
        <v>167305.40309999994</v>
      </c>
      <c r="K25" s="119">
        <v>167305.40309999994</v>
      </c>
      <c r="L25" s="119">
        <v>167305.40309999994</v>
      </c>
      <c r="M25" s="119">
        <v>167305.40309999994</v>
      </c>
      <c r="N25" s="119">
        <v>167305.40309999994</v>
      </c>
      <c r="O25" s="119">
        <v>167305.40309999994</v>
      </c>
      <c r="P25" s="119">
        <v>167305.40309999994</v>
      </c>
      <c r="Q25" s="120">
        <f>SUM(E25:P25)</f>
        <v>2007664.8371999997</v>
      </c>
      <c r="S25" s="101"/>
    </row>
    <row r="26" spans="2:19 16384:16384" s="100" customFormat="1" ht="48.75" customHeight="1" thickBot="1">
      <c r="B26" s="96">
        <v>1431</v>
      </c>
      <c r="C26" s="102" t="s">
        <v>46</v>
      </c>
      <c r="D26" s="98" t="s">
        <v>47</v>
      </c>
      <c r="E26" s="119">
        <f>E12*0.18</f>
        <v>354293.79479999986</v>
      </c>
      <c r="F26" s="119">
        <v>354293.79479999986</v>
      </c>
      <c r="G26" s="119">
        <v>354293.79479999986</v>
      </c>
      <c r="H26" s="119">
        <v>354293.79479999986</v>
      </c>
      <c r="I26" s="119">
        <v>354293.79479999986</v>
      </c>
      <c r="J26" s="119">
        <v>354293.79479999986</v>
      </c>
      <c r="K26" s="119">
        <v>354293.79479999986</v>
      </c>
      <c r="L26" s="119">
        <v>354293.79479999986</v>
      </c>
      <c r="M26" s="119">
        <v>354293.79479999986</v>
      </c>
      <c r="N26" s="119">
        <v>354293.79479999986</v>
      </c>
      <c r="O26" s="119">
        <v>354293.79479999986</v>
      </c>
      <c r="P26" s="119">
        <v>354293.79479999986</v>
      </c>
      <c r="Q26" s="120">
        <f>SUM(E26:P26)</f>
        <v>4251525.5375999985</v>
      </c>
    </row>
    <row r="27" spans="2:19 16384:16384" s="100" customFormat="1" ht="35.25" customHeight="1" thickBot="1">
      <c r="B27" s="96">
        <v>1441</v>
      </c>
      <c r="C27" s="102" t="s">
        <v>48</v>
      </c>
      <c r="D27" s="102" t="s">
        <v>49</v>
      </c>
      <c r="E27" s="104"/>
      <c r="F27" s="104"/>
      <c r="G27" s="104"/>
      <c r="H27" s="104">
        <v>793846</v>
      </c>
      <c r="I27" s="104"/>
      <c r="J27" s="104"/>
      <c r="K27" s="104"/>
      <c r="L27" s="104"/>
      <c r="M27" s="104"/>
      <c r="N27" s="104"/>
      <c r="O27" s="104"/>
      <c r="P27" s="104"/>
      <c r="Q27" s="120">
        <f>SUM(E27:P27)</f>
        <v>793846</v>
      </c>
    </row>
    <row r="28" spans="2:19 16384:16384" s="100" customFormat="1" ht="46.5" customHeight="1" thickBot="1">
      <c r="B28" s="96">
        <v>1511</v>
      </c>
      <c r="C28" s="102" t="s">
        <v>50</v>
      </c>
      <c r="D28" s="98" t="s">
        <v>51</v>
      </c>
      <c r="E28" s="104">
        <f>'[1]CAPÍTULO 1000 SIN INC total'!W16/12</f>
        <v>159527.92583333334</v>
      </c>
      <c r="F28" s="104">
        <v>159527.92583333334</v>
      </c>
      <c r="G28" s="104">
        <v>159527.92583333334</v>
      </c>
      <c r="H28" s="104">
        <v>159527.92583333334</v>
      </c>
      <c r="I28" s="104">
        <v>159527.92583333334</v>
      </c>
      <c r="J28" s="104">
        <v>159527.92583333334</v>
      </c>
      <c r="K28" s="104">
        <v>159527.92583333334</v>
      </c>
      <c r="L28" s="104">
        <v>159527.92583333334</v>
      </c>
      <c r="M28" s="104">
        <v>159527.92583333334</v>
      </c>
      <c r="N28" s="104">
        <v>159527.92583333334</v>
      </c>
      <c r="O28" s="104">
        <v>159527.92583333334</v>
      </c>
      <c r="P28" s="104">
        <v>159527.92583333334</v>
      </c>
      <c r="Q28" s="120">
        <f>SUM(E28:P28)</f>
        <v>1914335.1099999996</v>
      </c>
      <c r="R28" s="100" t="s">
        <v>155</v>
      </c>
    </row>
    <row r="29" spans="2:19 16384:16384" s="100" customFormat="1" ht="20.25" thickBot="1">
      <c r="B29" s="96">
        <v>1521</v>
      </c>
      <c r="C29" s="102" t="s">
        <v>52</v>
      </c>
      <c r="D29" s="98" t="s">
        <v>14</v>
      </c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20">
        <f t="shared" ref="Q29" si="5">SUM(E29:P29)</f>
        <v>0</v>
      </c>
    </row>
    <row r="30" spans="2:19 16384:16384" s="11" customFormat="1" ht="28.5" customHeight="1" thickBot="1">
      <c r="B30" s="94">
        <v>1541</v>
      </c>
      <c r="C30" s="131" t="s">
        <v>152</v>
      </c>
      <c r="D30" s="131"/>
      <c r="E30" s="121">
        <f>'[1]NOMINA BASIF 2023'!I74*2</f>
        <v>258692.0399999998</v>
      </c>
      <c r="F30" s="121">
        <v>258692.0399999998</v>
      </c>
      <c r="G30" s="121">
        <v>258692.0399999998</v>
      </c>
      <c r="H30" s="121">
        <v>258692.0399999998</v>
      </c>
      <c r="I30" s="121">
        <v>258692.0399999998</v>
      </c>
      <c r="J30" s="121">
        <v>258692.0399999998</v>
      </c>
      <c r="K30" s="121">
        <v>258692.0399999998</v>
      </c>
      <c r="L30" s="121">
        <v>258692.0399999998</v>
      </c>
      <c r="M30" s="121">
        <v>258692.0399999998</v>
      </c>
      <c r="N30" s="121">
        <v>258692.0399999998</v>
      </c>
      <c r="O30" s="121">
        <v>258692.0399999998</v>
      </c>
      <c r="P30" s="121">
        <v>258692.0399999998</v>
      </c>
      <c r="Q30" s="122">
        <f>SUM(E30:P30)</f>
        <v>3104304.4799999986</v>
      </c>
      <c r="S30" s="105"/>
    </row>
    <row r="31" spans="2:19 16384:16384" s="11" customFormat="1" ht="28.5" customHeight="1" thickBot="1">
      <c r="B31" s="94">
        <v>1542</v>
      </c>
      <c r="C31" s="131" t="s">
        <v>153</v>
      </c>
      <c r="D31" s="131"/>
      <c r="E31" s="121">
        <f>'[1]NOMINA CONF 2023'!I108*2</f>
        <v>1536328.5000000007</v>
      </c>
      <c r="F31" s="121">
        <v>1536328.5000000007</v>
      </c>
      <c r="G31" s="121">
        <v>1536328.5000000007</v>
      </c>
      <c r="H31" s="121">
        <v>1536328.5000000007</v>
      </c>
      <c r="I31" s="121">
        <v>1536328.5000000007</v>
      </c>
      <c r="J31" s="121">
        <v>1536328.5000000007</v>
      </c>
      <c r="K31" s="121">
        <v>1536328.5000000007</v>
      </c>
      <c r="L31" s="121">
        <v>1536328.5000000007</v>
      </c>
      <c r="M31" s="121">
        <v>1536328.5000000007</v>
      </c>
      <c r="N31" s="121">
        <v>1536328.5000000007</v>
      </c>
      <c r="O31" s="121">
        <v>1536328.5000000007</v>
      </c>
      <c r="P31" s="121">
        <v>1536328.5000000007</v>
      </c>
      <c r="Q31" s="122">
        <f>SUM(E31:P31)</f>
        <v>18435942.000000004</v>
      </c>
      <c r="S31" s="105"/>
      <c r="XFD31" s="95"/>
    </row>
    <row r="32" spans="2:19 16384:16384" s="11" customFormat="1" ht="28.5" customHeight="1" thickBot="1">
      <c r="B32" s="94">
        <v>1543</v>
      </c>
      <c r="C32" s="131" t="s">
        <v>154</v>
      </c>
      <c r="D32" s="131"/>
      <c r="E32" s="122">
        <f>'[1] NÓMIN SUPERN 2023'!I28*2</f>
        <v>45796.32</v>
      </c>
      <c r="F32" s="122">
        <v>45796.32</v>
      </c>
      <c r="G32" s="122">
        <v>45796.32</v>
      </c>
      <c r="H32" s="122">
        <v>45796.32</v>
      </c>
      <c r="I32" s="122">
        <v>45796.32</v>
      </c>
      <c r="J32" s="122">
        <v>45796.32</v>
      </c>
      <c r="K32" s="122">
        <v>45796.32</v>
      </c>
      <c r="L32" s="122">
        <v>45796.32</v>
      </c>
      <c r="M32" s="122">
        <v>45796.32</v>
      </c>
      <c r="N32" s="122">
        <v>45796.32</v>
      </c>
      <c r="O32" s="122">
        <v>45796.32</v>
      </c>
      <c r="P32" s="122">
        <v>45796.32</v>
      </c>
      <c r="Q32" s="122">
        <f>SUM(E32:P32)</f>
        <v>549555.84</v>
      </c>
      <c r="S32" s="105"/>
    </row>
    <row r="33" spans="1:20" s="11" customFormat="1" ht="28.5" customHeight="1" thickBot="1">
      <c r="B33" s="94"/>
      <c r="C33" s="135" t="s">
        <v>156</v>
      </c>
      <c r="D33" s="135"/>
      <c r="E33" s="122">
        <v>0</v>
      </c>
      <c r="F33" s="122">
        <v>64800</v>
      </c>
      <c r="G33" s="122"/>
      <c r="H33" s="122">
        <v>0</v>
      </c>
      <c r="I33" s="123">
        <f>'[1]CAPÍTULO 1000 SIN INC total'!Q12</f>
        <v>1067298.31</v>
      </c>
      <c r="J33" s="123">
        <f>'[1]CAPÍTULO 1000 SIN INC total'!R13</f>
        <v>241485.92</v>
      </c>
      <c r="K33" s="124"/>
      <c r="L33" s="122">
        <f>64800+1035351.52</f>
        <v>1100151.52</v>
      </c>
      <c r="M33" s="122">
        <v>0</v>
      </c>
      <c r="N33" s="122">
        <v>0</v>
      </c>
      <c r="O33" s="122">
        <v>0</v>
      </c>
      <c r="P33" s="122">
        <v>225729.6</v>
      </c>
      <c r="Q33" s="122">
        <f>SUM(E33:P33)</f>
        <v>2699465.35</v>
      </c>
      <c r="S33" s="105"/>
    </row>
    <row r="34" spans="1:20" s="100" customFormat="1" ht="76.5" customHeight="1" thickBot="1">
      <c r="B34" s="96">
        <v>1540</v>
      </c>
      <c r="C34" s="102" t="s">
        <v>53</v>
      </c>
      <c r="D34" s="98" t="s">
        <v>54</v>
      </c>
      <c r="E34" s="120">
        <f t="shared" ref="E34:O34" si="6">SUM(E30:E33)</f>
        <v>1840816.8600000006</v>
      </c>
      <c r="F34" s="120">
        <f t="shared" si="6"/>
        <v>1905616.8600000006</v>
      </c>
      <c r="G34" s="120">
        <f t="shared" si="6"/>
        <v>1840816.8600000006</v>
      </c>
      <c r="H34" s="120">
        <f t="shared" si="6"/>
        <v>1840816.8600000006</v>
      </c>
      <c r="I34" s="120">
        <f t="shared" si="6"/>
        <v>2908115.1700000009</v>
      </c>
      <c r="J34" s="120">
        <f t="shared" si="6"/>
        <v>2082302.7800000005</v>
      </c>
      <c r="K34" s="120">
        <f t="shared" si="6"/>
        <v>1840816.8600000006</v>
      </c>
      <c r="L34" s="120">
        <f t="shared" si="6"/>
        <v>2940968.3800000008</v>
      </c>
      <c r="M34" s="120">
        <f t="shared" si="6"/>
        <v>1840816.8600000006</v>
      </c>
      <c r="N34" s="120">
        <f t="shared" si="6"/>
        <v>1840816.8600000006</v>
      </c>
      <c r="O34" s="120">
        <f t="shared" si="6"/>
        <v>1840816.8600000006</v>
      </c>
      <c r="P34" s="120">
        <f>SUM(P30:P33)</f>
        <v>2066546.4600000007</v>
      </c>
      <c r="Q34" s="120">
        <f>SUM(Q30:Q33)</f>
        <v>24789267.670000006</v>
      </c>
    </row>
    <row r="35" spans="1:20" s="11" customFormat="1" ht="20.25" thickBot="1">
      <c r="B35" s="94">
        <v>1591</v>
      </c>
      <c r="C35" s="131" t="s">
        <v>152</v>
      </c>
      <c r="D35" s="131"/>
      <c r="E35" s="121">
        <f>('[1]NOMINA BASIF 2023'!K74)*2+('[1]NOMINA BASIF 2023'!M74)*2+('[1]NOMINA BASIF 2023'!N74)*2</f>
        <v>77301.599999999948</v>
      </c>
      <c r="F35" s="121">
        <v>77301.599999999948</v>
      </c>
      <c r="G35" s="121">
        <v>77301.599999999948</v>
      </c>
      <c r="H35" s="121">
        <v>77301.599999999948</v>
      </c>
      <c r="I35" s="121">
        <v>77301.599999999948</v>
      </c>
      <c r="J35" s="121">
        <v>77301.599999999948</v>
      </c>
      <c r="K35" s="121">
        <v>77301.599999999948</v>
      </c>
      <c r="L35" s="121">
        <v>77301.599999999948</v>
      </c>
      <c r="M35" s="121">
        <v>77301.599999999948</v>
      </c>
      <c r="N35" s="121">
        <v>77301.599999999948</v>
      </c>
      <c r="O35" s="121">
        <v>77301.599999999948</v>
      </c>
      <c r="P35" s="121">
        <f>77301.6+237002.67</f>
        <v>314304.27</v>
      </c>
      <c r="Q35" s="122">
        <f>SUM(E35:P35)</f>
        <v>1164621.8699999996</v>
      </c>
    </row>
    <row r="36" spans="1:20" s="11" customFormat="1" ht="20.25" thickBot="1">
      <c r="B36" s="94">
        <v>1592</v>
      </c>
      <c r="C36" s="131" t="s">
        <v>153</v>
      </c>
      <c r="D36" s="131"/>
      <c r="E36" s="121"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P36" s="121">
        <v>0</v>
      </c>
      <c r="Q36" s="122">
        <f>SUM(E36:P36)</f>
        <v>0</v>
      </c>
    </row>
    <row r="37" spans="1:20" s="11" customFormat="1" ht="20.25" thickBot="1">
      <c r="B37" s="94">
        <v>1593</v>
      </c>
      <c r="C37" s="131" t="s">
        <v>154</v>
      </c>
      <c r="D37" s="131"/>
      <c r="E37" s="122">
        <v>0</v>
      </c>
      <c r="F37" s="122">
        <v>0</v>
      </c>
      <c r="G37" s="122">
        <v>0</v>
      </c>
      <c r="H37" s="122">
        <v>0</v>
      </c>
      <c r="I37" s="122">
        <v>0</v>
      </c>
      <c r="J37" s="122">
        <v>0</v>
      </c>
      <c r="K37" s="122">
        <v>0</v>
      </c>
      <c r="L37" s="122">
        <v>0</v>
      </c>
      <c r="M37" s="122">
        <v>0</v>
      </c>
      <c r="N37" s="122">
        <v>0</v>
      </c>
      <c r="O37" s="122">
        <v>0</v>
      </c>
      <c r="P37" s="122">
        <v>0</v>
      </c>
      <c r="Q37" s="122">
        <f>SUM(E37:P37)</f>
        <v>0</v>
      </c>
    </row>
    <row r="38" spans="1:20" s="11" customFormat="1" ht="20.25" thickBot="1">
      <c r="B38" s="94"/>
      <c r="C38" s="136" t="s">
        <v>149</v>
      </c>
      <c r="D38" s="136"/>
      <c r="E38" s="122">
        <v>24588.68</v>
      </c>
      <c r="F38" s="122">
        <v>24588.68</v>
      </c>
      <c r="G38" s="122">
        <v>24588.68</v>
      </c>
      <c r="H38" s="122">
        <v>24588.68</v>
      </c>
      <c r="I38" s="122">
        <v>24588.68</v>
      </c>
      <c r="J38" s="122">
        <v>24588.68</v>
      </c>
      <c r="K38" s="122">
        <v>24588.68</v>
      </c>
      <c r="L38" s="122">
        <v>24588.68</v>
      </c>
      <c r="M38" s="122">
        <v>24588.68</v>
      </c>
      <c r="N38" s="122">
        <v>24588.68</v>
      </c>
      <c r="O38" s="122">
        <v>24588.68</v>
      </c>
      <c r="P38" s="122">
        <v>24588.68</v>
      </c>
      <c r="Q38" s="122">
        <f>SUM(E38:P38)</f>
        <v>295064.15999999997</v>
      </c>
    </row>
    <row r="39" spans="1:20" s="100" customFormat="1" ht="96.75" customHeight="1" thickBot="1">
      <c r="B39" s="96">
        <v>1590</v>
      </c>
      <c r="C39" s="102" t="s">
        <v>55</v>
      </c>
      <c r="D39" s="98" t="s">
        <v>56</v>
      </c>
      <c r="E39" s="120">
        <f t="shared" ref="E39:P39" si="7">SUM(E35:E38)</f>
        <v>101890.27999999994</v>
      </c>
      <c r="F39" s="120">
        <f t="shared" si="7"/>
        <v>101890.27999999994</v>
      </c>
      <c r="G39" s="120">
        <f t="shared" si="7"/>
        <v>101890.27999999994</v>
      </c>
      <c r="H39" s="120">
        <f t="shared" si="7"/>
        <v>101890.27999999994</v>
      </c>
      <c r="I39" s="120">
        <f t="shared" si="7"/>
        <v>101890.27999999994</v>
      </c>
      <c r="J39" s="120">
        <f t="shared" si="7"/>
        <v>101890.27999999994</v>
      </c>
      <c r="K39" s="120">
        <f t="shared" si="7"/>
        <v>101890.27999999994</v>
      </c>
      <c r="L39" s="120">
        <f t="shared" si="7"/>
        <v>101890.27999999994</v>
      </c>
      <c r="M39" s="120">
        <f t="shared" si="7"/>
        <v>101890.27999999994</v>
      </c>
      <c r="N39" s="120">
        <f t="shared" si="7"/>
        <v>101890.27999999994</v>
      </c>
      <c r="O39" s="120">
        <f t="shared" si="7"/>
        <v>101890.27999999994</v>
      </c>
      <c r="P39" s="120">
        <f t="shared" si="7"/>
        <v>338892.95</v>
      </c>
      <c r="Q39" s="120">
        <f>SUM(Q35:Q38)</f>
        <v>1459686.0299999996</v>
      </c>
    </row>
    <row r="40" spans="1:20" s="100" customFormat="1" ht="102" customHeight="1" thickBot="1">
      <c r="B40" s="96">
        <v>1611</v>
      </c>
      <c r="C40" s="102" t="s">
        <v>57</v>
      </c>
      <c r="D40" s="98" t="s">
        <v>157</v>
      </c>
      <c r="E40" s="104">
        <v>61347.67</v>
      </c>
      <c r="F40" s="104">
        <v>61347.67</v>
      </c>
      <c r="G40" s="104">
        <v>61347.67</v>
      </c>
      <c r="H40" s="104">
        <v>61347.67</v>
      </c>
      <c r="I40" s="104">
        <v>61347.67</v>
      </c>
      <c r="J40" s="104">
        <v>61347.67</v>
      </c>
      <c r="K40" s="104">
        <v>61347.67</v>
      </c>
      <c r="L40" s="104">
        <v>61347.67</v>
      </c>
      <c r="M40" s="104">
        <v>61347.67</v>
      </c>
      <c r="N40" s="104">
        <v>61347.67</v>
      </c>
      <c r="O40" s="104">
        <v>61347.67</v>
      </c>
      <c r="P40" s="104">
        <v>61347.67</v>
      </c>
      <c r="Q40" s="120">
        <f>SUM(E40:P40)</f>
        <v>736172.04</v>
      </c>
    </row>
    <row r="41" spans="1:20" s="11" customFormat="1" ht="20.25" thickBot="1">
      <c r="B41" s="94">
        <v>1591</v>
      </c>
      <c r="C41" s="131" t="s">
        <v>152</v>
      </c>
      <c r="D41" s="131"/>
      <c r="E41" s="121"/>
      <c r="F41" s="121"/>
      <c r="G41" s="121"/>
      <c r="H41" s="121"/>
      <c r="I41" s="121"/>
      <c r="J41" s="121"/>
      <c r="K41" s="121"/>
      <c r="L41" s="121">
        <v>984379.44</v>
      </c>
      <c r="M41" s="121"/>
      <c r="N41" s="121"/>
      <c r="O41" s="121"/>
      <c r="P41" s="121"/>
      <c r="Q41" s="120">
        <f>SUM(E41:P41)</f>
        <v>984379.44</v>
      </c>
    </row>
    <row r="42" spans="1:20" s="11" customFormat="1" ht="20.25" thickBot="1">
      <c r="B42" s="94">
        <v>1592</v>
      </c>
      <c r="C42" s="131" t="s">
        <v>153</v>
      </c>
      <c r="D42" s="13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2">
        <f>SUM(E42:P42)</f>
        <v>0</v>
      </c>
    </row>
    <row r="43" spans="1:20" s="11" customFormat="1" ht="20.25" thickBot="1">
      <c r="B43" s="94">
        <v>1593</v>
      </c>
      <c r="C43" s="131" t="s">
        <v>154</v>
      </c>
      <c r="D43" s="131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>
        <f>SUM(E43:P43)</f>
        <v>0</v>
      </c>
    </row>
    <row r="44" spans="1:20" s="100" customFormat="1" ht="37.5" customHeight="1" thickBot="1">
      <c r="A44" s="100">
        <v>0</v>
      </c>
      <c r="B44" s="96">
        <v>1711</v>
      </c>
      <c r="C44" s="102" t="s">
        <v>58</v>
      </c>
      <c r="D44" s="98" t="s">
        <v>158</v>
      </c>
      <c r="E44" s="104">
        <f>+E41+E42+E43</f>
        <v>0</v>
      </c>
      <c r="F44" s="104">
        <f t="shared" ref="F44:P44" si="8">+F41+F42+F43</f>
        <v>0</v>
      </c>
      <c r="G44" s="104">
        <f t="shared" si="8"/>
        <v>0</v>
      </c>
      <c r="H44" s="104">
        <f t="shared" si="8"/>
        <v>0</v>
      </c>
      <c r="I44" s="104">
        <f t="shared" si="8"/>
        <v>0</v>
      </c>
      <c r="J44" s="104">
        <f t="shared" si="8"/>
        <v>0</v>
      </c>
      <c r="K44" s="104">
        <f t="shared" si="8"/>
        <v>0</v>
      </c>
      <c r="L44" s="104">
        <f>+L41+L42+L43</f>
        <v>984379.44</v>
      </c>
      <c r="M44" s="104">
        <f t="shared" si="8"/>
        <v>0</v>
      </c>
      <c r="N44" s="104">
        <f t="shared" si="8"/>
        <v>0</v>
      </c>
      <c r="O44" s="104">
        <f t="shared" si="8"/>
        <v>0</v>
      </c>
      <c r="P44" s="104">
        <f t="shared" si="8"/>
        <v>0</v>
      </c>
      <c r="Q44" s="120">
        <f>SUM(E44:P44)</f>
        <v>984379.44</v>
      </c>
    </row>
    <row r="45" spans="1:20" s="11" customFormat="1" ht="33.75" customHeight="1" thickBot="1">
      <c r="B45" s="137" t="s">
        <v>18</v>
      </c>
      <c r="C45" s="137"/>
      <c r="D45" s="137"/>
      <c r="E45" s="126">
        <f t="shared" ref="E45:Q45" si="9">+E12+E16+E20+E24+E25+E26+E27+E28+E29+E34+E39+E40+E44</f>
        <v>7072166.8337333351</v>
      </c>
      <c r="F45" s="126">
        <f t="shared" si="9"/>
        <v>7136966.8337333351</v>
      </c>
      <c r="G45" s="126">
        <f t="shared" si="9"/>
        <v>7072166.8337333351</v>
      </c>
      <c r="H45" s="126">
        <f t="shared" si="9"/>
        <v>7866012.8337333351</v>
      </c>
      <c r="I45" s="126">
        <f t="shared" si="9"/>
        <v>8139465.1437333357</v>
      </c>
      <c r="J45" s="126">
        <f t="shared" si="9"/>
        <v>7768486.0637333347</v>
      </c>
      <c r="K45" s="126">
        <f t="shared" si="9"/>
        <v>7072166.8337333351</v>
      </c>
      <c r="L45" s="126">
        <f t="shared" si="9"/>
        <v>9156697.793733336</v>
      </c>
      <c r="M45" s="126">
        <f t="shared" si="9"/>
        <v>7072166.8337333351</v>
      </c>
      <c r="N45" s="126">
        <f t="shared" si="9"/>
        <v>7072166.8337333351</v>
      </c>
      <c r="O45" s="126">
        <f t="shared" si="9"/>
        <v>7072166.8337333351</v>
      </c>
      <c r="P45" s="126">
        <f t="shared" si="9"/>
        <v>23482251.423733331</v>
      </c>
      <c r="Q45" s="126">
        <f t="shared" si="9"/>
        <v>105982881.09480001</v>
      </c>
      <c r="S45" s="106"/>
      <c r="T45" s="105"/>
    </row>
    <row r="46" spans="1:20">
      <c r="E46" s="108"/>
      <c r="F46" s="7"/>
      <c r="G46" s="7"/>
      <c r="L46" s="8"/>
      <c r="M46" s="8"/>
    </row>
    <row r="47" spans="1:20" s="11" customFormat="1" ht="6.75" hidden="1" customHeight="1">
      <c r="B47" s="94"/>
      <c r="C47" s="138" t="s">
        <v>159</v>
      </c>
      <c r="D47" s="139"/>
      <c r="E47" s="109">
        <v>0</v>
      </c>
      <c r="F47" s="109">
        <v>68400</v>
      </c>
      <c r="G47" s="109">
        <v>0</v>
      </c>
      <c r="H47" s="109">
        <v>0</v>
      </c>
      <c r="I47" s="109">
        <v>1000209.99</v>
      </c>
      <c r="J47" s="109">
        <f>68400+164161.85</f>
        <v>232561.85</v>
      </c>
      <c r="K47" s="110"/>
      <c r="L47" s="109">
        <v>978000</v>
      </c>
      <c r="M47" s="109">
        <v>0</v>
      </c>
      <c r="N47" s="109">
        <v>0</v>
      </c>
      <c r="O47" s="109">
        <v>0</v>
      </c>
      <c r="P47" s="109">
        <v>257850</v>
      </c>
      <c r="Q47" s="109">
        <f>SUM(E47:P47)</f>
        <v>2537021.84</v>
      </c>
      <c r="S47" s="105"/>
    </row>
    <row r="48" spans="1:20" ht="6.75" hidden="1" customHeight="1">
      <c r="B48" s="94"/>
      <c r="C48" s="140" t="s">
        <v>14</v>
      </c>
      <c r="D48" s="141"/>
      <c r="E48" s="111"/>
      <c r="F48" s="109">
        <v>400000</v>
      </c>
      <c r="G48" s="109">
        <v>0</v>
      </c>
      <c r="H48" s="109"/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f>SUM(E48:P48)</f>
        <v>400000</v>
      </c>
    </row>
    <row r="49" spans="3:5">
      <c r="E49" s="7"/>
    </row>
    <row r="50" spans="3:5">
      <c r="C50" s="142"/>
      <c r="D50" s="142"/>
      <c r="E50" s="112"/>
    </row>
    <row r="51" spans="3:5">
      <c r="C51" s="143"/>
      <c r="D51" s="143"/>
      <c r="E51" s="113"/>
    </row>
    <row r="52" spans="3:5">
      <c r="C52" s="143"/>
      <c r="D52" s="143"/>
      <c r="E52" s="7"/>
    </row>
    <row r="53" spans="3:5">
      <c r="C53" s="143"/>
      <c r="D53" s="143"/>
      <c r="E53" s="7"/>
    </row>
    <row r="54" spans="3:5">
      <c r="C54" s="143"/>
      <c r="D54" s="143"/>
    </row>
    <row r="55" spans="3:5">
      <c r="C55" s="144"/>
      <c r="D55" s="144"/>
      <c r="E55" s="114"/>
    </row>
  </sheetData>
  <mergeCells count="36">
    <mergeCell ref="C53:D53"/>
    <mergeCell ref="C54:D54"/>
    <mergeCell ref="C55:D55"/>
    <mergeCell ref="C50:D50"/>
    <mergeCell ref="C51:D51"/>
    <mergeCell ref="C52:D52"/>
    <mergeCell ref="C37:D37"/>
    <mergeCell ref="C38:D38"/>
    <mergeCell ref="C41:D41"/>
    <mergeCell ref="C42:D42"/>
    <mergeCell ref="C43:D43"/>
    <mergeCell ref="B45:D45"/>
    <mergeCell ref="C47:D47"/>
    <mergeCell ref="C48:D48"/>
    <mergeCell ref="C36:D36"/>
    <mergeCell ref="C18:D18"/>
    <mergeCell ref="C19:D19"/>
    <mergeCell ref="C21:D21"/>
    <mergeCell ref="C22:D22"/>
    <mergeCell ref="C23:D23"/>
    <mergeCell ref="C30:D30"/>
    <mergeCell ref="C31:D31"/>
    <mergeCell ref="C32:D32"/>
    <mergeCell ref="C33:D33"/>
    <mergeCell ref="C35:D35"/>
    <mergeCell ref="C17:D17"/>
    <mergeCell ref="C3:Q3"/>
    <mergeCell ref="C5:Q5"/>
    <mergeCell ref="C6:Q6"/>
    <mergeCell ref="C8:D8"/>
    <mergeCell ref="C9:D9"/>
    <mergeCell ref="C10:D10"/>
    <mergeCell ref="C11:D11"/>
    <mergeCell ref="C13:D13"/>
    <mergeCell ref="C14:D14"/>
    <mergeCell ref="C15:D15"/>
  </mergeCells>
  <pageMargins left="0.19685039370078741" right="0.39370078740157483" top="0.74803149606299213" bottom="0.35433070866141736" header="0.31496062992125984" footer="0.31496062992125984"/>
  <pageSetup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opLeftCell="A8" zoomScale="60" zoomScaleNormal="60" workbookViewId="0">
      <selection activeCell="A42" sqref="A42:XFD66"/>
    </sheetView>
  </sheetViews>
  <sheetFormatPr baseColWidth="10" defaultColWidth="11" defaultRowHeight="21"/>
  <cols>
    <col min="1" max="1" width="1" customWidth="1"/>
    <col min="2" max="2" width="15.42578125" style="21" customWidth="1"/>
    <col min="3" max="3" width="47.42578125" style="1" customWidth="1"/>
    <col min="4" max="16" width="26.5703125" style="18" customWidth="1"/>
    <col min="17" max="17" width="13" style="1" bestFit="1" customWidth="1"/>
    <col min="18" max="18" width="13.42578125" style="1" bestFit="1" customWidth="1"/>
    <col min="19" max="19" width="13.28515625" style="1" bestFit="1" customWidth="1"/>
    <col min="20" max="20" width="12.28515625" style="1" bestFit="1" customWidth="1"/>
    <col min="21" max="16384" width="11" style="1"/>
  </cols>
  <sheetData>
    <row r="1" spans="1:18" ht="15" customHeight="1">
      <c r="A1" s="1"/>
    </row>
    <row r="2" spans="1:18" ht="25.9" customHeight="1">
      <c r="A2" s="1"/>
      <c r="C2" s="132" t="s">
        <v>0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8" ht="23.45" customHeight="1">
      <c r="A3" s="1"/>
      <c r="C3" s="132" t="s">
        <v>16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8" ht="22.15" customHeight="1">
      <c r="A4" s="1"/>
      <c r="C4" s="133" t="s">
        <v>112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</row>
    <row r="5" spans="1:18" ht="22.15" customHeight="1" thickBot="1">
      <c r="A5" s="1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8" ht="21.75" thickBot="1">
      <c r="A6" s="1"/>
      <c r="B6" s="22" t="s">
        <v>29</v>
      </c>
      <c r="C6" s="57" t="s">
        <v>23</v>
      </c>
      <c r="D6" s="23" t="s">
        <v>1</v>
      </c>
      <c r="E6" s="23" t="s">
        <v>2</v>
      </c>
      <c r="F6" s="23" t="s">
        <v>3</v>
      </c>
      <c r="G6" s="23" t="s">
        <v>4</v>
      </c>
      <c r="H6" s="23" t="s">
        <v>5</v>
      </c>
      <c r="I6" s="23" t="s">
        <v>6</v>
      </c>
      <c r="J6" s="23" t="s">
        <v>7</v>
      </c>
      <c r="K6" s="23" t="s">
        <v>8</v>
      </c>
      <c r="L6" s="23" t="s">
        <v>9</v>
      </c>
      <c r="M6" s="23" t="s">
        <v>10</v>
      </c>
      <c r="N6" s="23" t="s">
        <v>11</v>
      </c>
      <c r="O6" s="23" t="s">
        <v>12</v>
      </c>
      <c r="P6" s="23" t="s">
        <v>13</v>
      </c>
    </row>
    <row r="7" spans="1:18" s="14" customFormat="1" ht="32.25" customHeight="1">
      <c r="A7" s="1"/>
      <c r="B7" s="61" t="s">
        <v>61</v>
      </c>
      <c r="C7" s="62" t="s">
        <v>88</v>
      </c>
      <c r="D7" s="58">
        <v>28583.34</v>
      </c>
      <c r="E7" s="58">
        <v>28583.34</v>
      </c>
      <c r="F7" s="58">
        <v>28583.34</v>
      </c>
      <c r="G7" s="58">
        <v>28583.34</v>
      </c>
      <c r="H7" s="58">
        <v>28583.34</v>
      </c>
      <c r="I7" s="58">
        <v>28583.34</v>
      </c>
      <c r="J7" s="58">
        <v>28583.34</v>
      </c>
      <c r="K7" s="58">
        <v>28583.34</v>
      </c>
      <c r="L7" s="58">
        <v>28583.34</v>
      </c>
      <c r="M7" s="58">
        <v>28583.34</v>
      </c>
      <c r="N7" s="58">
        <v>28583.34</v>
      </c>
      <c r="O7" s="58">
        <v>28583.34</v>
      </c>
      <c r="P7" s="58">
        <f>SUM(D7:O7)</f>
        <v>343000.08000000007</v>
      </c>
      <c r="Q7" s="89"/>
    </row>
    <row r="8" spans="1:18" customFormat="1" ht="32.25" customHeight="1">
      <c r="A8" s="9"/>
      <c r="B8" s="61" t="s">
        <v>62</v>
      </c>
      <c r="C8" s="62" t="s">
        <v>87</v>
      </c>
      <c r="D8" s="58">
        <v>0</v>
      </c>
      <c r="E8" s="58">
        <v>6264</v>
      </c>
      <c r="F8" s="58">
        <v>2900</v>
      </c>
      <c r="G8" s="58">
        <v>35000</v>
      </c>
      <c r="H8" s="58">
        <v>7200</v>
      </c>
      <c r="I8" s="58">
        <v>2600</v>
      </c>
      <c r="J8" s="58">
        <v>0</v>
      </c>
      <c r="K8" s="58">
        <v>6600</v>
      </c>
      <c r="L8" s="58">
        <v>4100</v>
      </c>
      <c r="M8" s="58">
        <v>2800</v>
      </c>
      <c r="N8" s="58">
        <v>2800</v>
      </c>
      <c r="O8" s="58">
        <v>2800</v>
      </c>
      <c r="P8" s="58">
        <f>SUM(D8:O8)</f>
        <v>73064</v>
      </c>
    </row>
    <row r="9" spans="1:18" customFormat="1" ht="32.25" customHeight="1">
      <c r="A9" s="1"/>
      <c r="B9" s="61" t="s">
        <v>63</v>
      </c>
      <c r="C9" s="62" t="s">
        <v>86</v>
      </c>
      <c r="D9" s="58">
        <v>7850</v>
      </c>
      <c r="E9" s="58">
        <v>7850</v>
      </c>
      <c r="F9" s="58">
        <v>7850</v>
      </c>
      <c r="G9" s="58">
        <v>7850</v>
      </c>
      <c r="H9" s="58">
        <v>7850</v>
      </c>
      <c r="I9" s="58">
        <v>7850</v>
      </c>
      <c r="J9" s="58">
        <v>7850</v>
      </c>
      <c r="K9" s="58">
        <v>7850</v>
      </c>
      <c r="L9" s="58">
        <v>7850</v>
      </c>
      <c r="M9" s="58">
        <v>7850</v>
      </c>
      <c r="N9" s="58">
        <v>7850</v>
      </c>
      <c r="O9" s="58">
        <v>7850</v>
      </c>
      <c r="P9" s="58">
        <f t="shared" ref="P9:P40" si="0">SUM(D9:O9)</f>
        <v>94200</v>
      </c>
      <c r="R9" s="7"/>
    </row>
    <row r="10" spans="1:18" customFormat="1" ht="45.75" hidden="1" customHeight="1">
      <c r="A10" s="11"/>
      <c r="B10" s="61" t="s">
        <v>64</v>
      </c>
      <c r="C10" s="63" t="s">
        <v>85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>
        <f t="shared" si="0"/>
        <v>0</v>
      </c>
      <c r="R10" s="7"/>
    </row>
    <row r="11" spans="1:18" customFormat="1" ht="56.25" hidden="1" customHeight="1">
      <c r="A11" s="11"/>
      <c r="B11" s="61" t="s">
        <v>65</v>
      </c>
      <c r="C11" s="63" t="s">
        <v>89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>
        <f t="shared" si="0"/>
        <v>0</v>
      </c>
    </row>
    <row r="12" spans="1:18" customFormat="1" ht="45.75" customHeight="1">
      <c r="A12" s="11"/>
      <c r="B12" s="61" t="s">
        <v>66</v>
      </c>
      <c r="C12" s="63" t="s">
        <v>90</v>
      </c>
      <c r="D12" s="58">
        <v>130000</v>
      </c>
      <c r="E12" s="58">
        <v>130000</v>
      </c>
      <c r="F12" s="58">
        <v>130000</v>
      </c>
      <c r="G12" s="58">
        <v>130000</v>
      </c>
      <c r="H12" s="58">
        <v>130000</v>
      </c>
      <c r="I12" s="58">
        <v>130000</v>
      </c>
      <c r="J12" s="58">
        <v>130000</v>
      </c>
      <c r="K12" s="58">
        <v>130000</v>
      </c>
      <c r="L12" s="58">
        <v>130000</v>
      </c>
      <c r="M12" s="58">
        <v>130000</v>
      </c>
      <c r="N12" s="58">
        <v>130000</v>
      </c>
      <c r="O12" s="58">
        <v>130000</v>
      </c>
      <c r="P12" s="58">
        <f t="shared" si="0"/>
        <v>1560000</v>
      </c>
    </row>
    <row r="13" spans="1:18" customFormat="1" ht="32.25" hidden="1" customHeight="1">
      <c r="A13" s="11"/>
      <c r="B13" s="61" t="s">
        <v>67</v>
      </c>
      <c r="C13" s="63" t="s">
        <v>91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>
        <f t="shared" si="0"/>
        <v>0</v>
      </c>
      <c r="R13" s="7"/>
    </row>
    <row r="14" spans="1:18" customFormat="1" ht="49.5" hidden="1" customHeight="1">
      <c r="A14" s="11"/>
      <c r="B14" s="61">
        <v>3291</v>
      </c>
      <c r="C14" s="62" t="s">
        <v>59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>
        <f t="shared" si="0"/>
        <v>0</v>
      </c>
    </row>
    <row r="15" spans="1:18" customFormat="1" ht="42" hidden="1" customHeight="1">
      <c r="A15" s="11"/>
      <c r="B15" s="61" t="s">
        <v>68</v>
      </c>
      <c r="C15" s="63" t="s">
        <v>92</v>
      </c>
      <c r="D15" s="58"/>
      <c r="E15" s="58"/>
      <c r="F15" s="58"/>
      <c r="G15" s="58"/>
      <c r="H15" s="58"/>
      <c r="I15" s="58"/>
      <c r="J15" s="58"/>
      <c r="K15" s="58"/>
      <c r="L15" s="58">
        <v>0</v>
      </c>
      <c r="M15" s="58">
        <v>0</v>
      </c>
      <c r="N15" s="58">
        <v>0</v>
      </c>
      <c r="O15" s="58">
        <v>0</v>
      </c>
      <c r="P15" s="58">
        <f t="shared" si="0"/>
        <v>0</v>
      </c>
    </row>
    <row r="16" spans="1:18" customFormat="1" ht="88.5" customHeight="1">
      <c r="A16" s="11"/>
      <c r="B16" s="61">
        <v>3331</v>
      </c>
      <c r="C16" s="63" t="s">
        <v>93</v>
      </c>
      <c r="D16" s="58">
        <f>15000+350</f>
        <v>15350</v>
      </c>
      <c r="E16" s="58">
        <v>0</v>
      </c>
      <c r="F16" s="58"/>
      <c r="G16" s="58"/>
      <c r="H16" s="58"/>
      <c r="I16" s="58"/>
      <c r="J16" s="58"/>
      <c r="K16" s="58"/>
      <c r="L16" s="58"/>
      <c r="M16" s="58"/>
      <c r="N16" s="58">
        <v>0</v>
      </c>
      <c r="O16" s="58"/>
      <c r="P16" s="58">
        <f t="shared" si="0"/>
        <v>15350</v>
      </c>
    </row>
    <row r="17" spans="1:20" customFormat="1" ht="37.5" hidden="1" customHeight="1">
      <c r="A17" s="11"/>
      <c r="B17" s="61">
        <v>3341</v>
      </c>
      <c r="C17" s="62" t="s">
        <v>25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>
        <f t="shared" si="0"/>
        <v>0</v>
      </c>
      <c r="R17" s="4"/>
      <c r="S17" s="7"/>
    </row>
    <row r="18" spans="1:20" customFormat="1" ht="46.5" hidden="1" customHeight="1">
      <c r="A18" s="11"/>
      <c r="B18" s="61">
        <v>3361</v>
      </c>
      <c r="C18" s="63" t="s">
        <v>94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>
        <f t="shared" si="0"/>
        <v>0</v>
      </c>
    </row>
    <row r="19" spans="1:20" customFormat="1" ht="43.5" customHeight="1">
      <c r="A19" s="11" t="s">
        <v>15</v>
      </c>
      <c r="B19" s="61">
        <v>3381</v>
      </c>
      <c r="C19" s="62" t="s">
        <v>26</v>
      </c>
      <c r="D19" s="58">
        <v>54000</v>
      </c>
      <c r="E19" s="58">
        <v>54000</v>
      </c>
      <c r="F19" s="58">
        <v>54000</v>
      </c>
      <c r="G19" s="58">
        <v>54000</v>
      </c>
      <c r="H19" s="58">
        <v>54000</v>
      </c>
      <c r="I19" s="58"/>
      <c r="J19" s="58"/>
      <c r="K19" s="58"/>
      <c r="L19" s="58"/>
      <c r="M19" s="58"/>
      <c r="N19" s="58"/>
      <c r="O19" s="58"/>
      <c r="P19" s="58">
        <f t="shared" si="0"/>
        <v>270000</v>
      </c>
    </row>
    <row r="20" spans="1:20" customFormat="1" ht="19.5" hidden="1" customHeight="1">
      <c r="A20" s="11"/>
      <c r="B20" s="61" t="s">
        <v>69</v>
      </c>
      <c r="C20" s="62" t="s">
        <v>95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>
        <f t="shared" si="0"/>
        <v>0</v>
      </c>
    </row>
    <row r="21" spans="1:20" customFormat="1" ht="56.25" hidden="1" customHeight="1">
      <c r="A21" s="11"/>
      <c r="B21" s="61" t="s">
        <v>70</v>
      </c>
      <c r="C21" s="62" t="s">
        <v>96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>
        <f t="shared" si="0"/>
        <v>0</v>
      </c>
    </row>
    <row r="22" spans="1:20" s="5" customFormat="1" ht="32.1" hidden="1" customHeight="1">
      <c r="A22" s="11"/>
      <c r="B22" s="61">
        <v>3471</v>
      </c>
      <c r="C22" s="62" t="s">
        <v>97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>
        <f t="shared" si="0"/>
        <v>0</v>
      </c>
    </row>
    <row r="23" spans="1:20" s="5" customFormat="1" ht="58.5" hidden="1" customHeight="1">
      <c r="A23" s="11"/>
      <c r="B23" s="61" t="s">
        <v>71</v>
      </c>
      <c r="C23" s="63" t="s">
        <v>98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>
        <f t="shared" si="0"/>
        <v>0</v>
      </c>
      <c r="R23" s="19"/>
      <c r="T23" s="20"/>
    </row>
    <row r="24" spans="1:20" s="5" customFormat="1" ht="78.75" hidden="1" customHeight="1">
      <c r="A24" s="11"/>
      <c r="B24" s="61" t="s">
        <v>72</v>
      </c>
      <c r="C24" s="24" t="s">
        <v>99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>
        <f t="shared" si="0"/>
        <v>0</v>
      </c>
    </row>
    <row r="25" spans="1:20" ht="61.15" hidden="1" customHeight="1">
      <c r="A25" s="11"/>
      <c r="B25" s="61" t="s">
        <v>73</v>
      </c>
      <c r="C25" s="90" t="s">
        <v>100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>
        <f t="shared" si="0"/>
        <v>0</v>
      </c>
    </row>
    <row r="26" spans="1:20" ht="46.5" hidden="1" customHeight="1">
      <c r="A26" s="11"/>
      <c r="B26" s="61" t="s">
        <v>74</v>
      </c>
      <c r="C26" s="63" t="s">
        <v>101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>
        <f t="shared" si="0"/>
        <v>0</v>
      </c>
    </row>
    <row r="27" spans="1:20" ht="71.25" hidden="1" customHeight="1">
      <c r="A27" s="11"/>
      <c r="B27" s="61">
        <v>3571</v>
      </c>
      <c r="C27" s="63" t="s">
        <v>113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>
        <f t="shared" si="0"/>
        <v>0</v>
      </c>
    </row>
    <row r="28" spans="1:20" ht="48.75" hidden="1" customHeight="1">
      <c r="A28" s="11"/>
      <c r="B28" s="61" t="s">
        <v>75</v>
      </c>
      <c r="C28" s="64" t="s">
        <v>102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58">
        <f>SUM(D28:O28)</f>
        <v>0</v>
      </c>
    </row>
    <row r="29" spans="1:20" ht="27" hidden="1" customHeight="1">
      <c r="A29" s="11"/>
      <c r="B29" s="61" t="s">
        <v>76</v>
      </c>
      <c r="C29" s="62" t="s">
        <v>103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>
        <f t="shared" si="0"/>
        <v>0</v>
      </c>
      <c r="Q29" s="6"/>
    </row>
    <row r="30" spans="1:20" ht="36" hidden="1" customHeight="1">
      <c r="A30" s="11"/>
      <c r="B30" s="61" t="s">
        <v>77</v>
      </c>
      <c r="C30" s="63" t="s">
        <v>104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>
        <f t="shared" si="0"/>
        <v>0</v>
      </c>
    </row>
    <row r="31" spans="1:20" ht="42" hidden="1" customHeight="1">
      <c r="A31" s="11"/>
      <c r="B31" s="61" t="s">
        <v>78</v>
      </c>
      <c r="C31" s="62" t="s">
        <v>105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>
        <f t="shared" si="0"/>
        <v>0</v>
      </c>
    </row>
    <row r="32" spans="1:20" ht="51" hidden="1" customHeight="1">
      <c r="A32" s="11"/>
      <c r="B32" s="61">
        <v>3651</v>
      </c>
      <c r="C32" s="63" t="s">
        <v>114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>
        <f t="shared" si="0"/>
        <v>0</v>
      </c>
    </row>
    <row r="33" spans="1:18" ht="24.75" hidden="1" customHeight="1">
      <c r="A33" s="11" t="s">
        <v>15</v>
      </c>
      <c r="B33" s="61" t="s">
        <v>79</v>
      </c>
      <c r="C33" s="62" t="s">
        <v>106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>
        <f t="shared" si="0"/>
        <v>0</v>
      </c>
    </row>
    <row r="34" spans="1:18" customFormat="1" ht="40.5" customHeight="1">
      <c r="B34" s="61" t="s">
        <v>80</v>
      </c>
      <c r="C34" s="62" t="s">
        <v>107</v>
      </c>
      <c r="D34" s="58">
        <v>44000</v>
      </c>
      <c r="E34" s="58">
        <v>44000</v>
      </c>
      <c r="F34" s="58">
        <v>44000</v>
      </c>
      <c r="G34" s="58">
        <v>44000</v>
      </c>
      <c r="H34" s="58">
        <v>44000</v>
      </c>
      <c r="I34" s="58">
        <v>44000</v>
      </c>
      <c r="J34" s="58">
        <v>22000</v>
      </c>
      <c r="K34" s="58">
        <v>44000</v>
      </c>
      <c r="L34" s="58">
        <v>44000</v>
      </c>
      <c r="M34" s="58">
        <v>44000</v>
      </c>
      <c r="N34" s="58">
        <v>1430.8</v>
      </c>
      <c r="O34" s="58"/>
      <c r="P34" s="58">
        <f t="shared" si="0"/>
        <v>419430.8</v>
      </c>
    </row>
    <row r="35" spans="1:18" customFormat="1" ht="19.5" hidden="1" customHeight="1">
      <c r="B35" s="61" t="s">
        <v>81</v>
      </c>
      <c r="C35" s="62" t="s">
        <v>108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>
        <f>SUM(D35:O35)</f>
        <v>0</v>
      </c>
    </row>
    <row r="36" spans="1:18" customFormat="1" ht="19.5" hidden="1" customHeight="1">
      <c r="B36" s="61" t="s">
        <v>82</v>
      </c>
      <c r="C36" s="62" t="s">
        <v>109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>
        <f t="shared" si="0"/>
        <v>0</v>
      </c>
    </row>
    <row r="37" spans="1:18" customFormat="1" ht="18" hidden="1" customHeight="1">
      <c r="A37" t="s">
        <v>15</v>
      </c>
      <c r="B37" s="61" t="s">
        <v>84</v>
      </c>
      <c r="C37" s="62" t="s">
        <v>110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>
        <f>SUM(D37:O37)</f>
        <v>0</v>
      </c>
    </row>
    <row r="38" spans="1:18" customFormat="1" ht="19.5" hidden="1" customHeight="1">
      <c r="B38" s="61">
        <v>3911</v>
      </c>
      <c r="C38" s="62" t="s">
        <v>60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>
        <f t="shared" si="0"/>
        <v>0</v>
      </c>
      <c r="R38" s="17"/>
    </row>
    <row r="39" spans="1:18" s="16" customFormat="1" ht="61.15" customHeight="1" thickBot="1">
      <c r="A39" s="15"/>
      <c r="B39" s="61">
        <v>3981</v>
      </c>
      <c r="C39" s="63" t="s">
        <v>27</v>
      </c>
      <c r="D39" s="58">
        <v>184582</v>
      </c>
      <c r="E39" s="58">
        <v>186566</v>
      </c>
      <c r="F39" s="58">
        <v>184582</v>
      </c>
      <c r="G39" s="56">
        <v>184582</v>
      </c>
      <c r="H39" s="56">
        <v>215534</v>
      </c>
      <c r="I39" s="56">
        <v>191586</v>
      </c>
      <c r="J39" s="56">
        <v>197773</v>
      </c>
      <c r="K39" s="56">
        <v>56090.12</v>
      </c>
      <c r="L39" s="56"/>
      <c r="M39" s="56"/>
      <c r="N39" s="56"/>
      <c r="O39" s="56"/>
      <c r="P39" s="58">
        <f>SUM(D39:O39)</f>
        <v>1401295.12</v>
      </c>
    </row>
    <row r="40" spans="1:18" ht="27" hidden="1" customHeight="1" thickBot="1">
      <c r="B40" s="61">
        <v>3991</v>
      </c>
      <c r="C40" s="62" t="s">
        <v>83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>
        <f t="shared" si="0"/>
        <v>0</v>
      </c>
    </row>
    <row r="41" spans="1:18" ht="24" thickBot="1">
      <c r="B41" s="26"/>
      <c r="C41" s="91"/>
      <c r="D41" s="59">
        <f t="shared" ref="D41:N41" si="1">SUM(D7:D40)</f>
        <v>464365.33999999997</v>
      </c>
      <c r="E41" s="59">
        <f t="shared" si="1"/>
        <v>457263.33999999997</v>
      </c>
      <c r="F41" s="59">
        <f t="shared" si="1"/>
        <v>451915.33999999997</v>
      </c>
      <c r="G41" s="59">
        <f t="shared" si="1"/>
        <v>484015.33999999997</v>
      </c>
      <c r="H41" s="59">
        <f t="shared" si="1"/>
        <v>487167.33999999997</v>
      </c>
      <c r="I41" s="59">
        <f t="shared" si="1"/>
        <v>404619.33999999997</v>
      </c>
      <c r="J41" s="59">
        <f t="shared" si="1"/>
        <v>386206.33999999997</v>
      </c>
      <c r="K41" s="59">
        <f t="shared" si="1"/>
        <v>273123.46000000002</v>
      </c>
      <c r="L41" s="59">
        <f t="shared" si="1"/>
        <v>214533.34</v>
      </c>
      <c r="M41" s="59">
        <f t="shared" si="1"/>
        <v>213233.34</v>
      </c>
      <c r="N41" s="59">
        <f t="shared" si="1"/>
        <v>170664.13999999998</v>
      </c>
      <c r="O41" s="59">
        <f>SUM(O7:O40)</f>
        <v>169233.34</v>
      </c>
      <c r="P41" s="60">
        <f>SUM(P7:P40)</f>
        <v>4176340</v>
      </c>
    </row>
  </sheetData>
  <mergeCells count="3">
    <mergeCell ref="C2:P2"/>
    <mergeCell ref="C3:P3"/>
    <mergeCell ref="C4:P4"/>
  </mergeCells>
  <pageMargins left="0.31496062992125984" right="0.39370078740157483" top="0.35433070866141736" bottom="0.35433070866141736" header="0.31496062992125984" footer="0.31496062992125984"/>
  <pageSetup scale="3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2"/>
  <sheetViews>
    <sheetView tabSelected="1" zoomScale="90" zoomScaleNormal="90" workbookViewId="0">
      <selection activeCell="K22" sqref="K22"/>
    </sheetView>
  </sheetViews>
  <sheetFormatPr baseColWidth="10" defaultColWidth="11" defaultRowHeight="15"/>
  <cols>
    <col min="1" max="1" width="0.7109375" customWidth="1"/>
    <col min="2" max="2" width="17.7109375" style="1" customWidth="1"/>
    <col min="3" max="3" width="15.42578125" style="1" customWidth="1"/>
    <col min="4" max="4" width="16.42578125" style="1" customWidth="1"/>
    <col min="5" max="5" width="15.7109375" style="1" customWidth="1"/>
    <col min="6" max="6" width="15.5703125" style="1" customWidth="1"/>
    <col min="7" max="7" width="15.7109375" style="1" customWidth="1"/>
    <col min="8" max="8" width="16.28515625" style="1" customWidth="1"/>
    <col min="9" max="9" width="15.28515625" style="1" customWidth="1"/>
    <col min="10" max="10" width="15.85546875" style="1" customWidth="1"/>
    <col min="11" max="11" width="16.5703125" style="1" customWidth="1"/>
    <col min="12" max="12" width="15.42578125" style="1" customWidth="1"/>
    <col min="13" max="13" width="16.140625" style="1" customWidth="1"/>
    <col min="14" max="14" width="16.28515625" style="1" customWidth="1"/>
    <col min="15" max="15" width="19.42578125" style="1" customWidth="1"/>
    <col min="16" max="16" width="1.5703125" style="1" customWidth="1"/>
    <col min="17" max="17" width="14" style="1" bestFit="1" customWidth="1"/>
    <col min="18" max="18" width="17.5703125" style="1" customWidth="1"/>
    <col min="19" max="16384" width="11" style="1"/>
  </cols>
  <sheetData>
    <row r="1" spans="1:17">
      <c r="A1" s="147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7">
      <c r="A2" s="147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7">
      <c r="A3" s="14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7" ht="26.25">
      <c r="A4" s="147"/>
      <c r="B4" s="145" t="s">
        <v>0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</row>
    <row r="5" spans="1:17" ht="26.25">
      <c r="A5" s="147"/>
      <c r="B5" s="146" t="s">
        <v>111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17">
      <c r="A6" s="14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16"/>
    </row>
    <row r="7" spans="1:17" ht="39.75" customHeight="1">
      <c r="A7" s="147"/>
      <c r="B7" s="29" t="s">
        <v>22</v>
      </c>
      <c r="C7" s="29" t="s">
        <v>1</v>
      </c>
      <c r="D7" s="29" t="s">
        <v>2</v>
      </c>
      <c r="E7" s="29" t="s">
        <v>3</v>
      </c>
      <c r="F7" s="29" t="s">
        <v>4</v>
      </c>
      <c r="G7" s="29" t="s">
        <v>5</v>
      </c>
      <c r="H7" s="29" t="s">
        <v>6</v>
      </c>
      <c r="I7" s="29" t="s">
        <v>7</v>
      </c>
      <c r="J7" s="29" t="s">
        <v>8</v>
      </c>
      <c r="K7" s="29" t="s">
        <v>9</v>
      </c>
      <c r="L7" s="29" t="s">
        <v>10</v>
      </c>
      <c r="M7" s="29" t="s">
        <v>11</v>
      </c>
      <c r="N7" s="29" t="s">
        <v>12</v>
      </c>
      <c r="O7" s="29" t="s">
        <v>21</v>
      </c>
    </row>
    <row r="8" spans="1:17" s="5" customFormat="1" ht="39.75" customHeight="1">
      <c r="A8" s="147"/>
      <c r="B8" s="30" t="s">
        <v>19</v>
      </c>
      <c r="C8" s="125">
        <f>+'CAPITULO 1000 '!E45</f>
        <v>7072166.8337333351</v>
      </c>
      <c r="D8" s="125">
        <f>+'CAPITULO 1000 '!F45</f>
        <v>7136966.8337333351</v>
      </c>
      <c r="E8" s="125">
        <f>+'CAPITULO 1000 '!G45</f>
        <v>7072166.8337333351</v>
      </c>
      <c r="F8" s="125">
        <f>+'CAPITULO 1000 '!H45</f>
        <v>7866012.8337333351</v>
      </c>
      <c r="G8" s="125">
        <f>+'CAPITULO 1000 '!I45</f>
        <v>8139465.1437333357</v>
      </c>
      <c r="H8" s="125">
        <f>+'CAPITULO 1000 '!J45</f>
        <v>7768486.0637333347</v>
      </c>
      <c r="I8" s="125">
        <f>+'CAPITULO 1000 '!K45</f>
        <v>7072166.8337333351</v>
      </c>
      <c r="J8" s="125">
        <f>+'CAPITULO 1000 '!L45</f>
        <v>9156697.793733336</v>
      </c>
      <c r="K8" s="125">
        <f>+'CAPITULO 1000 '!M45</f>
        <v>7072166.8337333351</v>
      </c>
      <c r="L8" s="125">
        <f>+'CAPITULO 1000 '!N45</f>
        <v>7072166.8337333351</v>
      </c>
      <c r="M8" s="125">
        <f>+'CAPITULO 1000 '!O45</f>
        <v>7072166.8337333351</v>
      </c>
      <c r="N8" s="125">
        <f>+'CAPITULO 1000 '!P45</f>
        <v>23482251.423733331</v>
      </c>
      <c r="O8" s="31">
        <f>SUM(C8:N8)</f>
        <v>105982881.09480003</v>
      </c>
      <c r="Q8" s="19"/>
    </row>
    <row r="9" spans="1:17" s="5" customFormat="1" ht="39.75" hidden="1" customHeight="1">
      <c r="A9" s="147"/>
      <c r="B9" s="30" t="s">
        <v>20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f>SUM(C9:N9)</f>
        <v>0</v>
      </c>
    </row>
    <row r="10" spans="1:17" s="5" customFormat="1" ht="39.75" customHeight="1">
      <c r="A10" s="147"/>
      <c r="B10" s="30" t="s">
        <v>16</v>
      </c>
      <c r="C10" s="31">
        <f>+'CAPÍTULO 3000'!D41</f>
        <v>464365.33999999997</v>
      </c>
      <c r="D10" s="31">
        <f>+'CAPÍTULO 3000'!E41</f>
        <v>457263.33999999997</v>
      </c>
      <c r="E10" s="31">
        <f>+'CAPÍTULO 3000'!F41</f>
        <v>451915.33999999997</v>
      </c>
      <c r="F10" s="31">
        <f>+'CAPÍTULO 3000'!G41</f>
        <v>484015.33999999997</v>
      </c>
      <c r="G10" s="31">
        <f>+'CAPÍTULO 3000'!H41</f>
        <v>487167.33999999997</v>
      </c>
      <c r="H10" s="31">
        <f>+'CAPÍTULO 3000'!I41</f>
        <v>404619.33999999997</v>
      </c>
      <c r="I10" s="31">
        <f>+'CAPÍTULO 3000'!J41</f>
        <v>386206.33999999997</v>
      </c>
      <c r="J10" s="31">
        <f>+'CAPÍTULO 3000'!K41</f>
        <v>273123.46000000002</v>
      </c>
      <c r="K10" s="31">
        <f>+'CAPÍTULO 3000'!L41</f>
        <v>214533.34</v>
      </c>
      <c r="L10" s="31">
        <f>+'CAPÍTULO 3000'!M41</f>
        <v>213233.34</v>
      </c>
      <c r="M10" s="31">
        <f>+'CAPÍTULO 3000'!N41</f>
        <v>170664.13999999998</v>
      </c>
      <c r="N10" s="31">
        <f>+'CAPÍTULO 3000'!O41</f>
        <v>169233.34</v>
      </c>
      <c r="O10" s="31">
        <f>SUM(C10:N10)</f>
        <v>4176339.9999999991</v>
      </c>
    </row>
    <row r="11" spans="1:17" s="5" customFormat="1" ht="39.75" hidden="1" customHeight="1">
      <c r="A11" s="147"/>
      <c r="B11" s="30" t="s">
        <v>17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f>SUM(C11:N11)</f>
        <v>0</v>
      </c>
    </row>
    <row r="12" spans="1:17" s="5" customFormat="1" ht="39.75" customHeight="1">
      <c r="A12" s="147"/>
      <c r="B12" s="30" t="s">
        <v>13</v>
      </c>
      <c r="C12" s="88">
        <f>SUM(C8:C11)</f>
        <v>7536532.173733335</v>
      </c>
      <c r="D12" s="31">
        <f t="shared" ref="D12:L12" si="0">SUM(D8:D11)</f>
        <v>7594230.173733335</v>
      </c>
      <c r="E12" s="31">
        <f t="shared" si="0"/>
        <v>7524082.173733335</v>
      </c>
      <c r="F12" s="31">
        <f t="shared" si="0"/>
        <v>8350028.173733335</v>
      </c>
      <c r="G12" s="31">
        <f t="shared" si="0"/>
        <v>8626632.4837333355</v>
      </c>
      <c r="H12" s="31">
        <f t="shared" si="0"/>
        <v>8173105.4037333345</v>
      </c>
      <c r="I12" s="31">
        <f t="shared" si="0"/>
        <v>7458373.173733335</v>
      </c>
      <c r="J12" s="31">
        <f t="shared" si="0"/>
        <v>9429821.2537333369</v>
      </c>
      <c r="K12" s="31">
        <f t="shared" si="0"/>
        <v>7286700.173733335</v>
      </c>
      <c r="L12" s="31">
        <f t="shared" si="0"/>
        <v>7285400.173733335</v>
      </c>
      <c r="M12" s="88">
        <f>SUM(M8:M11)</f>
        <v>7242830.9737333348</v>
      </c>
      <c r="N12" s="88">
        <f>SUM(N8:N11)</f>
        <v>23651484.763733331</v>
      </c>
      <c r="O12" s="32">
        <f>SUM(O8:O11)</f>
        <v>110159221.09480003</v>
      </c>
    </row>
  </sheetData>
  <mergeCells count="3">
    <mergeCell ref="B4:O4"/>
    <mergeCell ref="B5:O5"/>
    <mergeCell ref="A1:A12"/>
  </mergeCells>
  <pageMargins left="0.31496062992125984" right="0.31496062992125984" top="0.74803149606299213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CAPITULO 1000</vt:lpstr>
      <vt:lpstr>CAPITULO 1000 </vt:lpstr>
      <vt:lpstr>CAPÍTULO 3000</vt:lpstr>
      <vt:lpstr>PROYECCION GLOBAL SIN INC</vt:lpstr>
      <vt:lpstr>'CAPITULO 1000'!Área_de_impresión</vt:lpstr>
      <vt:lpstr>'CAPITULO 1000 '!Área_de_impresión</vt:lpstr>
      <vt:lpstr>'CAPÍTULO 3000'!Área_de_impresión</vt:lpstr>
      <vt:lpstr>'PROYECCION GLOBAL SIN INC'!Área_de_impresión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2024-06-10T19:44:51Z</dcterms:modified>
</cp:coreProperties>
</file>